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5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drawings/drawing6.xml" ContentType="application/vnd.openxmlformats-officedocument.drawing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drawings/drawing7.xml" ContentType="application/vnd.openxmlformats-officedocument.drawing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drawings/drawing8.xml" ContentType="application/vnd.openxmlformats-officedocument.drawing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KU2018\TEXT\TEXT\"/>
    </mc:Choice>
  </mc:AlternateContent>
  <bookViews>
    <workbookView xWindow="0" yWindow="0" windowWidth="20490" windowHeight="8655" tabRatio="637" firstSheet="5" activeTab="7"/>
  </bookViews>
  <sheets>
    <sheet name="KASUS1" sheetId="4" r:id="rId1"/>
    <sheet name="KASUS2" sheetId="5" r:id="rId2"/>
    <sheet name="KASUS3" sheetId="17" r:id="rId3"/>
    <sheet name="KASUS4" sheetId="7" r:id="rId4"/>
    <sheet name="KASUS5" sheetId="8" r:id="rId5"/>
    <sheet name="KASUS6" sheetId="6" r:id="rId6"/>
    <sheet name="KASUS7" sheetId="9" r:id="rId7"/>
    <sheet name="KASUS8" sheetId="3" r:id="rId8"/>
  </sheets>
  <externalReferences>
    <externalReference r:id="rId9"/>
  </externalReferences>
  <definedNames>
    <definedName name="__IntlFixup" hidden="1">TRUE</definedName>
    <definedName name="AccessDatabase" hidden="1">"C:\My Documents\MAUI MALL1.mdb"</definedName>
    <definedName name="ACwvu.CapersView." localSheetId="2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localSheetId="6" hidden="1">[1]MASTER!#REF!</definedName>
    <definedName name="ACwvu.CapersView." hidden="1">[1]MASTER!#REF!</definedName>
    <definedName name="ACwvu.Japan_Capers_Ed_Pub." localSheetId="2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6" hidden="1">#REF!</definedName>
    <definedName name="ACwvu.Japan_Capers_Ed_Pub." hidden="1">#REF!</definedName>
    <definedName name="ACwvu.KJP_CC." localSheetId="2" hidden="1">#REF!</definedName>
    <definedName name="ACwvu.KJP_CC." localSheetId="3" hidden="1">#REF!</definedName>
    <definedName name="ACwvu.KJP_CC." localSheetId="4" hidden="1">#REF!</definedName>
    <definedName name="ACwvu.KJP_CC." localSheetId="6" hidden="1">#REF!</definedName>
    <definedName name="ACwvu.KJP_CC." hidden="1">#REF!</definedName>
    <definedName name="anscount" hidden="1">4</definedName>
    <definedName name="BULAN" localSheetId="2">#REF!</definedName>
    <definedName name="BULAN" localSheetId="3">#REF!</definedName>
    <definedName name="BULAN" localSheetId="4">#REF!</definedName>
    <definedName name="BULAN">#REF!</definedName>
    <definedName name="Cwvu.CapersView." localSheetId="2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localSheetId="6" hidden="1">[1]MASTER!#REF!</definedName>
    <definedName name="Cwvu.CapersView.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6" hidden="1">[1]MASTER!#REF!</definedName>
    <definedName name="Cwvu.Japan_Capers_Ed_Pub." hidden="1">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FIFO" localSheetId="2">#REF!</definedName>
    <definedName name="FIFO" localSheetId="3">KASUS4!$C$6:$E$15</definedName>
    <definedName name="FIFO" localSheetId="6">KASUS7!$C$5:$E$14</definedName>
    <definedName name="FIFO">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IFO" localSheetId="2">#REF!</definedName>
    <definedName name="LIFO" localSheetId="4">KASUS5!$C$6:$E$15</definedName>
    <definedName name="LIFO">#REF!</definedName>
    <definedName name="limcount" hidden="1">3</definedName>
    <definedName name="MOTOR">#REF!</definedName>
    <definedName name="Rwvu.CapersView." localSheetId="2" hidden="1">#REF!</definedName>
    <definedName name="Rwvu.CapersView." localSheetId="3" hidden="1">#REF!</definedName>
    <definedName name="Rwvu.CapersView." localSheetId="4" hidden="1">#REF!</definedName>
    <definedName name="Rwvu.CapersView." localSheetId="6" hidden="1">#REF!</definedName>
    <definedName name="Rwvu.CapersView." hidden="1">#REF!</definedName>
    <definedName name="Rwvu.Japan_Capers_Ed_Pub." localSheetId="2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6" hidden="1">#REF!</definedName>
    <definedName name="Rwvu.Japan_Capers_Ed_Pub." hidden="1">#REF!</definedName>
    <definedName name="Rwvu.KJP_CC." localSheetId="2" hidden="1">#REF!</definedName>
    <definedName name="Rwvu.KJP_CC." localSheetId="3" hidden="1">#REF!</definedName>
    <definedName name="Rwvu.KJP_CC." localSheetId="4" hidden="1">#REF!</definedName>
    <definedName name="Rwvu.KJP_CC." localSheetId="6" hidden="1">#REF!</definedName>
    <definedName name="Rwvu.KJP_CC." hidden="1">#REF!</definedName>
    <definedName name="sencount" hidden="1">3</definedName>
    <definedName name="Swvu.CapersView." localSheetId="2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localSheetId="6" hidden="1">[1]MASTER!#REF!</definedName>
    <definedName name="Swvu.CapersView." hidden="1">[1]MASTER!#REF!</definedName>
    <definedName name="Swvu.Japan_Capers_Ed_Pub." localSheetId="2" hidden="1">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6" hidden="1">#REF!</definedName>
    <definedName name="Swvu.Japan_Capers_Ed_Pub." hidden="1">#REF!</definedName>
    <definedName name="Swvu.KJP_CC." localSheetId="2" hidden="1">#REF!</definedName>
    <definedName name="Swvu.KJP_CC." localSheetId="3" hidden="1">#REF!</definedName>
    <definedName name="Swvu.KJP_CC." localSheetId="4" hidden="1">#REF!</definedName>
    <definedName name="Swvu.KJP_CC." localSheetId="6" hidden="1">#REF!</definedName>
    <definedName name="Swvu.KJP_CC." hidden="1">#REF!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_9A428CE1_B4D9_11D0_A8AA_0000C071AEE7_.wvu.Cols" hidden="1">[1]MASTER!$A$1:$Q$65536,[1]MASTER!$Y$1:$Z$65536</definedName>
    <definedName name="Z_9A428CE1_B4D9_11D0_A8AA_0000C071AEE7_.wvu.PrintArea" localSheetId="2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6" hidden="1">#REF!</definedName>
    <definedName name="Z_9A428CE1_B4D9_11D0_A8AA_0000C071AEE7_.wvu.PrintArea" hidden="1">#REF!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7" l="1"/>
  <c r="A20" i="7"/>
  <c r="C11" i="4"/>
  <c r="D14" i="4"/>
  <c r="I19" i="3" l="1"/>
  <c r="I17" i="3"/>
  <c r="I18" i="3" s="1"/>
  <c r="I17" i="5"/>
  <c r="D21" i="4"/>
  <c r="C29" i="3"/>
  <c r="I10" i="5"/>
  <c r="D16" i="4"/>
  <c r="I12" i="5"/>
  <c r="D15" i="4"/>
  <c r="I11" i="5"/>
  <c r="D18" i="4"/>
  <c r="C31" i="3"/>
  <c r="I13" i="5"/>
  <c r="D17" i="4"/>
  <c r="I18" i="5"/>
  <c r="D20" i="4"/>
  <c r="I16" i="5"/>
  <c r="D19" i="4"/>
  <c r="C28" i="3"/>
  <c r="I9" i="5"/>
  <c r="C30" i="3"/>
  <c r="I20" i="3" l="1"/>
  <c r="C6" i="17"/>
  <c r="C5" i="17"/>
  <c r="C4" i="17"/>
  <c r="C3" i="17"/>
  <c r="C24" i="3"/>
  <c r="C27" i="3"/>
  <c r="C25" i="3"/>
  <c r="C26" i="3"/>
  <c r="E37" i="9" l="1"/>
  <c r="D38" i="9" s="1"/>
  <c r="C37" i="9"/>
  <c r="B37" i="9"/>
  <c r="E36" i="9"/>
  <c r="D37" i="9" s="1"/>
  <c r="C36" i="9"/>
  <c r="B36" i="9"/>
  <c r="E35" i="9"/>
  <c r="D36" i="9" s="1"/>
  <c r="C35" i="9"/>
  <c r="B35" i="9"/>
  <c r="E34" i="9"/>
  <c r="D34" i="9"/>
  <c r="D35" i="9" s="1"/>
  <c r="C34" i="9"/>
  <c r="B34" i="9"/>
  <c r="B33" i="9" s="1"/>
  <c r="A19" i="9"/>
  <c r="D15" i="9"/>
  <c r="F14" i="9"/>
  <c r="F13" i="9"/>
  <c r="F12" i="9"/>
  <c r="F11" i="9"/>
  <c r="F10" i="9"/>
  <c r="F9" i="9"/>
  <c r="F8" i="9"/>
  <c r="F7" i="9"/>
  <c r="F6" i="9"/>
  <c r="F5" i="9"/>
  <c r="F4" i="9"/>
  <c r="A29" i="8"/>
  <c r="A28" i="8"/>
  <c r="A27" i="8"/>
  <c r="A26" i="8"/>
  <c r="A25" i="8"/>
  <c r="A24" i="8"/>
  <c r="A23" i="8"/>
  <c r="A22" i="8"/>
  <c r="A21" i="8"/>
  <c r="A20" i="8"/>
  <c r="A19" i="8"/>
  <c r="I18" i="8"/>
  <c r="D16" i="8"/>
  <c r="F15" i="8"/>
  <c r="F14" i="8"/>
  <c r="F13" i="8"/>
  <c r="F12" i="8"/>
  <c r="F11" i="8"/>
  <c r="F10" i="8"/>
  <c r="F9" i="8"/>
  <c r="F8" i="8"/>
  <c r="F7" i="8"/>
  <c r="F6" i="8"/>
  <c r="F5" i="8"/>
  <c r="A5" i="8"/>
  <c r="A6" i="8" s="1"/>
  <c r="A29" i="7"/>
  <c r="A28" i="7"/>
  <c r="A27" i="7"/>
  <c r="A26" i="7"/>
  <c r="A25" i="7"/>
  <c r="A24" i="7"/>
  <c r="A23" i="7"/>
  <c r="A22" i="7"/>
  <c r="A21" i="7"/>
  <c r="A19" i="7"/>
  <c r="D16" i="7"/>
  <c r="F15" i="7"/>
  <c r="A15" i="7"/>
  <c r="F14" i="7"/>
  <c r="A14" i="7"/>
  <c r="F13" i="7"/>
  <c r="F12" i="7"/>
  <c r="A12" i="7"/>
  <c r="F11" i="7"/>
  <c r="A11" i="7"/>
  <c r="F10" i="7"/>
  <c r="A10" i="7"/>
  <c r="F9" i="7"/>
  <c r="A9" i="7"/>
  <c r="F8" i="7"/>
  <c r="A8" i="7"/>
  <c r="F7" i="7"/>
  <c r="A7" i="7"/>
  <c r="F6" i="7"/>
  <c r="A6" i="7"/>
  <c r="F5" i="7"/>
  <c r="F16" i="7" s="1"/>
  <c r="A5" i="7"/>
  <c r="D16" i="6"/>
  <c r="F15" i="6"/>
  <c r="F14" i="6"/>
  <c r="F13" i="6"/>
  <c r="F12" i="6"/>
  <c r="F11" i="6"/>
  <c r="F10" i="6"/>
  <c r="F9" i="6"/>
  <c r="F8" i="6"/>
  <c r="F7" i="6"/>
  <c r="F6" i="6"/>
  <c r="F5" i="6"/>
  <c r="F16" i="6" s="1"/>
  <c r="D19" i="6" s="1"/>
  <c r="D20" i="6" s="1"/>
  <c r="D6" i="5"/>
  <c r="E16" i="5" s="1"/>
  <c r="D5" i="5"/>
  <c r="E12" i="5" s="1"/>
  <c r="D4" i="5"/>
  <c r="E10" i="5" s="1"/>
  <c r="D3" i="5"/>
  <c r="E9" i="5" s="1"/>
  <c r="E11" i="5" s="1"/>
  <c r="E13" i="5" s="1"/>
  <c r="E17" i="5" s="1"/>
  <c r="E10" i="4"/>
  <c r="H5" i="4" s="1"/>
  <c r="E5" i="4"/>
  <c r="F15" i="9" l="1"/>
  <c r="A20" i="9"/>
  <c r="A21" i="9" s="1"/>
  <c r="F17" i="9" s="1"/>
  <c r="A4" i="7"/>
  <c r="B21" i="7" s="1"/>
  <c r="D21" i="7" s="1"/>
  <c r="I5" i="4"/>
  <c r="H8" i="4"/>
  <c r="I8" i="4" s="1"/>
  <c r="I9" i="4" s="1"/>
  <c r="F16" i="8"/>
  <c r="A7" i="8"/>
  <c r="A8" i="8" s="1"/>
  <c r="E18" i="5"/>
  <c r="E6" i="4"/>
  <c r="D33" i="9"/>
  <c r="A18" i="9" s="1"/>
  <c r="B22" i="7" l="1"/>
  <c r="D22" i="7" s="1"/>
  <c r="C21" i="7"/>
  <c r="E21" i="7" s="1"/>
  <c r="F21" i="7" s="1"/>
  <c r="A9" i="8"/>
  <c r="B21" i="9"/>
  <c r="B22" i="9" s="1"/>
  <c r="B23" i="7"/>
  <c r="D23" i="7" s="1"/>
  <c r="C22" i="7" l="1"/>
  <c r="E22" i="7" s="1"/>
  <c r="F22" i="7" s="1"/>
  <c r="A10" i="8"/>
  <c r="A11" i="8" s="1"/>
  <c r="A12" i="8" s="1"/>
  <c r="A13" i="8" s="1"/>
  <c r="A14" i="8" s="1"/>
  <c r="A15" i="8" s="1"/>
  <c r="A4" i="8" s="1"/>
  <c r="B21" i="8" s="1"/>
  <c r="E22" i="9"/>
  <c r="B23" i="9"/>
  <c r="B24" i="7"/>
  <c r="F23" i="7"/>
  <c r="E23" i="7"/>
  <c r="C23" i="7"/>
  <c r="D39" i="9"/>
  <c r="D40" i="9" s="1"/>
  <c r="C39" i="9"/>
  <c r="E21" i="9"/>
  <c r="C21" i="9"/>
  <c r="C22" i="9" s="1"/>
  <c r="D21" i="9" l="1"/>
  <c r="F21" i="9" s="1"/>
  <c r="C21" i="8"/>
  <c r="D21" i="8"/>
  <c r="E21" i="8"/>
  <c r="B22" i="8"/>
  <c r="C40" i="9"/>
  <c r="D22" i="9" s="1"/>
  <c r="F22" i="9" s="1"/>
  <c r="B25" i="7"/>
  <c r="F24" i="7"/>
  <c r="D24" i="7"/>
  <c r="E24" i="7"/>
  <c r="C24" i="7"/>
  <c r="D42" i="9"/>
  <c r="C41" i="9"/>
  <c r="F23" i="9"/>
  <c r="D23" i="9"/>
  <c r="C23" i="9"/>
  <c r="E23" i="9"/>
  <c r="B24" i="9"/>
  <c r="D41" i="9"/>
  <c r="D22" i="8" l="1"/>
  <c r="F21" i="8"/>
  <c r="B23" i="8"/>
  <c r="C22" i="8"/>
  <c r="E22" i="8" s="1"/>
  <c r="D43" i="9"/>
  <c r="B26" i="7"/>
  <c r="F25" i="7"/>
  <c r="D25" i="7"/>
  <c r="C25" i="7"/>
  <c r="E25" i="7"/>
  <c r="C42" i="9"/>
  <c r="C43" i="9" s="1"/>
  <c r="E24" i="9"/>
  <c r="C24" i="9"/>
  <c r="F24" i="9"/>
  <c r="E19" i="9" s="1"/>
  <c r="D24" i="9"/>
  <c r="F22" i="8" l="1"/>
  <c r="B24" i="8"/>
  <c r="C23" i="8"/>
  <c r="E23" i="8" s="1"/>
  <c r="D23" i="8"/>
  <c r="B31" i="9"/>
  <c r="B30" i="9"/>
  <c r="B29" i="9"/>
  <c r="B28" i="9"/>
  <c r="B27" i="9"/>
  <c r="F30" i="9"/>
  <c r="F28" i="9"/>
  <c r="F27" i="9"/>
  <c r="B26" i="9"/>
  <c r="B27" i="7"/>
  <c r="F26" i="7"/>
  <c r="D26" i="7"/>
  <c r="E26" i="7"/>
  <c r="C26" i="7"/>
  <c r="F23" i="8" l="1"/>
  <c r="B25" i="8"/>
  <c r="C24" i="8"/>
  <c r="E24" i="8" s="1"/>
  <c r="D24" i="8"/>
  <c r="B28" i="7"/>
  <c r="F27" i="7"/>
  <c r="D27" i="7"/>
  <c r="C27" i="7"/>
  <c r="E27" i="7"/>
  <c r="F29" i="9"/>
  <c r="F31" i="9" s="1"/>
  <c r="F24" i="8" l="1"/>
  <c r="B26" i="8"/>
  <c r="C25" i="8"/>
  <c r="D25" i="8"/>
  <c r="E25" i="8"/>
  <c r="B29" i="7"/>
  <c r="F28" i="7"/>
  <c r="D28" i="7"/>
  <c r="E28" i="7"/>
  <c r="C28" i="7"/>
  <c r="F25" i="8" l="1"/>
  <c r="B27" i="8"/>
  <c r="D26" i="8"/>
  <c r="C26" i="8"/>
  <c r="E26" i="8"/>
  <c r="F29" i="7"/>
  <c r="D29" i="7"/>
  <c r="B30" i="7"/>
  <c r="C29" i="7"/>
  <c r="A18" i="7" s="1"/>
  <c r="E29" i="7"/>
  <c r="F26" i="8" l="1"/>
  <c r="B28" i="8"/>
  <c r="D27" i="8"/>
  <c r="C27" i="8"/>
  <c r="E27" i="8" s="1"/>
  <c r="F27" i="8" s="1"/>
  <c r="B31" i="7"/>
  <c r="E30" i="7"/>
  <c r="C30" i="7"/>
  <c r="F30" i="7"/>
  <c r="D30" i="7"/>
  <c r="B29" i="8" l="1"/>
  <c r="D28" i="8"/>
  <c r="C28" i="8"/>
  <c r="E28" i="8" s="1"/>
  <c r="F28" i="8" s="1"/>
  <c r="F31" i="7"/>
  <c r="E19" i="7" s="1"/>
  <c r="D31" i="7"/>
  <c r="E31" i="7"/>
  <c r="C31" i="7"/>
  <c r="B30" i="8" l="1"/>
  <c r="D29" i="8"/>
  <c r="C29" i="8"/>
  <c r="A18" i="8" s="1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6" i="3"/>
  <c r="I5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6" i="3"/>
  <c r="I6" i="3"/>
  <c r="E29" i="8" l="1"/>
  <c r="F29" i="8" s="1"/>
  <c r="C30" i="8"/>
  <c r="E30" i="8" s="1"/>
  <c r="B31" i="8"/>
  <c r="D30" i="8"/>
  <c r="I7" i="3"/>
  <c r="H9" i="3" s="1"/>
  <c r="F30" i="8" l="1"/>
  <c r="D31" i="8"/>
  <c r="C31" i="8"/>
  <c r="E31" i="8"/>
  <c r="F31" i="8" s="1"/>
  <c r="E19" i="8" l="1"/>
</calcChain>
</file>

<file path=xl/sharedStrings.xml><?xml version="1.0" encoding="utf-8"?>
<sst xmlns="http://schemas.openxmlformats.org/spreadsheetml/2006/main" count="186" uniqueCount="111">
  <si>
    <t>Keterangan</t>
  </si>
  <si>
    <t>Jumlah</t>
  </si>
  <si>
    <t>INDENTIFIKASI KHUSUS</t>
  </si>
  <si>
    <t>No</t>
  </si>
  <si>
    <t>Nama Barang</t>
  </si>
  <si>
    <t>Harga</t>
  </si>
  <si>
    <t>Perolehan</t>
  </si>
  <si>
    <t>Jual</t>
  </si>
  <si>
    <t>Honda Vario 2015 - Merah</t>
  </si>
  <si>
    <t>Yamaha Mio 2016 - Merah</t>
  </si>
  <si>
    <t>Honda Astrea Grand 2009</t>
  </si>
  <si>
    <t>Binter Mercy 1992 - Hitam</t>
  </si>
  <si>
    <t>Honda Supra X - 2006</t>
  </si>
  <si>
    <t>Kawasaki Ninja 250Fi 2017</t>
  </si>
  <si>
    <t>Honda Mega Pro 2013</t>
  </si>
  <si>
    <t>Yamaha Mio 2009 - Biru</t>
  </si>
  <si>
    <t>Honda Revo 2007 - Merah</t>
  </si>
  <si>
    <t>Honda Supra X - 2017</t>
  </si>
  <si>
    <t>Yamaha Nmax 2015 Hitam</t>
  </si>
  <si>
    <t>Honda Vario 2011 - Hitam</t>
  </si>
  <si>
    <t>Honda CS 1 2011 - Hitam</t>
  </si>
  <si>
    <t>Yamaha Vixion 2010 - Merah</t>
  </si>
  <si>
    <t>Yamaha RX King 2006 - Merah</t>
  </si>
  <si>
    <t>Terjual</t>
  </si>
  <si>
    <t>Laporan Laba Rugi</t>
  </si>
  <si>
    <t>Penjualan</t>
  </si>
  <si>
    <t>Harga Pokok Penjualan</t>
  </si>
  <si>
    <t>Laba Kotor</t>
  </si>
  <si>
    <t>PENJUALAN BARANG</t>
  </si>
  <si>
    <t>Membeli Barang</t>
  </si>
  <si>
    <t>Perhitungan Laba Rugi</t>
  </si>
  <si>
    <t>Jumlah dibeli</t>
  </si>
  <si>
    <t>Harga per Unit</t>
  </si>
  <si>
    <t>Nilai Persediaan</t>
  </si>
  <si>
    <t>Menjual Barang</t>
  </si>
  <si>
    <t>Jumlah dijual</t>
  </si>
  <si>
    <t>HARGA POKOK PENJUALAN (HPP)</t>
  </si>
  <si>
    <t>Persediaan Awal</t>
  </si>
  <si>
    <t>Pembelian</t>
  </si>
  <si>
    <t>Persediaan Akhir</t>
  </si>
  <si>
    <t>Perhitungan HPP</t>
  </si>
  <si>
    <t>+</t>
  </si>
  <si>
    <t>Barang Tersedia untuk Dijual</t>
  </si>
  <si>
    <t>-</t>
  </si>
  <si>
    <t>PERSEDIAAN AKHIR</t>
  </si>
  <si>
    <t>RATA-RATA (AVERAGE)</t>
  </si>
  <si>
    <t>No.</t>
  </si>
  <si>
    <t>Kuantitas</t>
  </si>
  <si>
    <t>Harga/Unit</t>
  </si>
  <si>
    <t>Persediaan awal</t>
  </si>
  <si>
    <t>Persediaan Akhir (unit)</t>
  </si>
  <si>
    <t>Harga beli rata-rata per unit</t>
  </si>
  <si>
    <t>Persediaan Akhir (nilai)</t>
  </si>
  <si>
    <t>METODE MASUK PERTAMA KELUAR PERTAMA (FIFO)</t>
  </si>
  <si>
    <t>METODE MASUK TERAKHIR KELUAR PERTAMA (LIFO)</t>
  </si>
  <si>
    <t>HARGA POKOK PENJUALAN</t>
  </si>
  <si>
    <t>Pilihan Metode:        Average        FIFO          LIFO</t>
  </si>
  <si>
    <t>Pembuktian Akumulasi</t>
  </si>
  <si>
    <t>Laporan Laba Rugi (sebagian)</t>
  </si>
  <si>
    <t xml:space="preserve">Formula </t>
  </si>
  <si>
    <t>Formula</t>
  </si>
  <si>
    <t>Sel</t>
  </si>
  <si>
    <t>I5</t>
  </si>
  <si>
    <t>I6</t>
  </si>
  <si>
    <t>I7</t>
  </si>
  <si>
    <t>H9</t>
  </si>
  <si>
    <t>BURSA MOTOR BEKAS</t>
  </si>
  <si>
    <t>Metode</t>
  </si>
  <si>
    <t>Masuk Pertama Keluar Pertama (MPKP/FIFO)</t>
  </si>
  <si>
    <t>Masuk Terakhir Keluar Pertama (PTKP/LIFO)</t>
  </si>
  <si>
    <r>
      <t>Identifikasi Khusus (</t>
    </r>
    <r>
      <rPr>
        <i/>
        <sz val="11"/>
        <color theme="1"/>
        <rFont val="Calibri"/>
        <family val="2"/>
        <scheme val="minor"/>
      </rPr>
      <t>specific identification</t>
    </r>
    <r>
      <rPr>
        <sz val="11"/>
        <color theme="1"/>
        <rFont val="Calibri"/>
        <family val="2"/>
        <charset val="1"/>
        <scheme val="minor"/>
      </rPr>
      <t>)</t>
    </r>
  </si>
  <si>
    <r>
      <t>Rata-rata (</t>
    </r>
    <r>
      <rPr>
        <i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charset val="1"/>
        <scheme val="minor"/>
      </rPr>
      <t>)</t>
    </r>
  </si>
  <si>
    <t>dimulai dari pembelian paling akhir</t>
  </si>
  <si>
    <t>dimulai dari persediaan awal</t>
  </si>
  <si>
    <t>barang yang belum terjual</t>
  </si>
  <si>
    <t>Nilai</t>
  </si>
  <si>
    <t>kuantitas x harga beli</t>
  </si>
  <si>
    <t>kuantitas x harga beli rata-rata</t>
  </si>
  <si>
    <t>akumulasi harga beli barang belum terjual</t>
  </si>
  <si>
    <t>barang yang lebih awal dibeli, dijual lebih dulu</t>
  </si>
  <si>
    <t>Anggapan (asumsi)</t>
  </si>
  <si>
    <t>barang yang dibeli kemudian, dijual lebih dulu</t>
  </si>
  <si>
    <t>dihitung harga beli rata-rata barang</t>
  </si>
  <si>
    <t>sesuai dengan barang yang terjual</t>
  </si>
  <si>
    <t>Asumsi</t>
  </si>
  <si>
    <t>Persediaan Akhir (PA)</t>
  </si>
  <si>
    <t>Keterangan PA</t>
  </si>
  <si>
    <t>PENJELASAN METODE PENCATATAN PERSEDIAAN</t>
  </si>
  <si>
    <t>Pembuktian</t>
  </si>
  <si>
    <t xml:space="preserve">Pembelian </t>
  </si>
  <si>
    <t>Tersedia untuk Dijual</t>
  </si>
  <si>
    <t>HPP</t>
  </si>
  <si>
    <t>I17</t>
  </si>
  <si>
    <t>I18</t>
  </si>
  <si>
    <t>I19</t>
  </si>
  <si>
    <t>I20</t>
  </si>
  <si>
    <t>E5</t>
  </si>
  <si>
    <t>E6</t>
  </si>
  <si>
    <t>H5</t>
  </si>
  <si>
    <t>H8</t>
  </si>
  <si>
    <t>I8</t>
  </si>
  <si>
    <t>I9</t>
  </si>
  <si>
    <t>E9</t>
  </si>
  <si>
    <t>E10</t>
  </si>
  <si>
    <t>E11</t>
  </si>
  <si>
    <t>E12</t>
  </si>
  <si>
    <t>E13</t>
  </si>
  <si>
    <t>E14</t>
  </si>
  <si>
    <t>E15</t>
  </si>
  <si>
    <t>E16</t>
  </si>
  <si>
    <t>C11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</si>
</sst>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unit &quot;"/>
    <numFmt numFmtId="165" formatCode="&quot;Pembelian ke-&quot;General"/>
  </numFmts>
  <fonts count="19" x14ac:knownFonts="1">
    <font>
      <sz val="11"/>
      <color theme="1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1004AC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sz val="11"/>
      <color theme="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4"/>
      <color rgb="FF0000FF"/>
      <name val="Calibri"/>
      <family val="2"/>
      <charset val="1"/>
      <scheme val="minor"/>
    </font>
    <font>
      <b/>
      <sz val="11"/>
      <color rgb="FF00B05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medium">
        <color theme="3" tint="0.3999450666829432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1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37" fontId="0" fillId="2" borderId="0" xfId="0" applyNumberForma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2" xfId="0" applyFill="1" applyBorder="1" applyAlignment="1">
      <alignment horizontal="left" vertical="center" indent="1"/>
    </xf>
    <xf numFmtId="37" fontId="0" fillId="0" borderId="0" xfId="0" applyNumberFormat="1" applyAlignment="1">
      <alignment vertical="center"/>
    </xf>
    <xf numFmtId="0" fontId="5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indent="1"/>
    </xf>
    <xf numFmtId="37" fontId="0" fillId="0" borderId="4" xfId="0" applyNumberFormat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37" fontId="0" fillId="0" borderId="7" xfId="0" applyNumberFormat="1" applyBorder="1" applyAlignment="1">
      <alignment vertical="center"/>
    </xf>
    <xf numFmtId="0" fontId="0" fillId="0" borderId="7" xfId="0" applyBorder="1" applyAlignment="1">
      <alignment horizontal="left" vertical="center" inden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7" borderId="0" xfId="0" applyFill="1" applyAlignment="1">
      <alignment vertical="center"/>
    </xf>
    <xf numFmtId="0" fontId="9" fillId="0" borderId="0" xfId="0" applyFont="1" applyAlignment="1">
      <alignment vertical="center"/>
    </xf>
    <xf numFmtId="0" fontId="0" fillId="2" borderId="0" xfId="0" applyFill="1" applyAlignment="1">
      <alignment horizontal="left" vertical="center" indent="1"/>
    </xf>
    <xf numFmtId="164" fontId="0" fillId="6" borderId="2" xfId="0" applyNumberFormat="1" applyFill="1" applyBorder="1" applyAlignment="1">
      <alignment vertical="center"/>
    </xf>
    <xf numFmtId="0" fontId="0" fillId="6" borderId="0" xfId="0" applyFill="1" applyAlignment="1">
      <alignment horizontal="left" vertical="center" indent="1"/>
    </xf>
    <xf numFmtId="37" fontId="0" fillId="6" borderId="2" xfId="0" applyNumberFormat="1" applyFill="1" applyBorder="1" applyAlignment="1">
      <alignment vertical="center"/>
    </xf>
    <xf numFmtId="37" fontId="0" fillId="6" borderId="0" xfId="0" applyNumberFormat="1" applyFill="1" applyAlignment="1">
      <alignment vertical="center"/>
    </xf>
    <xf numFmtId="37" fontId="0" fillId="6" borderId="4" xfId="0" applyNumberFormat="1" applyFill="1" applyBorder="1" applyAlignment="1">
      <alignment vertical="center"/>
    </xf>
    <xf numFmtId="0" fontId="0" fillId="6" borderId="0" xfId="0" applyFill="1" applyAlignment="1">
      <alignment horizontal="right" vertical="center" indent="1"/>
    </xf>
    <xf numFmtId="0" fontId="10" fillId="0" borderId="0" xfId="0" applyFont="1" applyAlignment="1">
      <alignment vertical="center"/>
    </xf>
    <xf numFmtId="37" fontId="0" fillId="0" borderId="9" xfId="0" applyNumberFormat="1" applyBorder="1" applyAlignment="1">
      <alignment vertical="center"/>
    </xf>
    <xf numFmtId="0" fontId="6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4" fillId="8" borderId="0" xfId="1" applyFont="1" applyFill="1" applyBorder="1" applyAlignment="1">
      <alignment horizontal="center" vertical="center"/>
    </xf>
    <xf numFmtId="0" fontId="14" fillId="8" borderId="5" xfId="1" applyFont="1" applyFill="1" applyBorder="1" applyAlignment="1">
      <alignment horizontal="center" vertical="center"/>
    </xf>
    <xf numFmtId="37" fontId="6" fillId="0" borderId="0" xfId="1" applyNumberFormat="1" applyFont="1" applyBorder="1" applyAlignment="1">
      <alignment vertical="center"/>
    </xf>
    <xf numFmtId="37" fontId="12" fillId="2" borderId="3" xfId="1" applyNumberFormat="1" applyFont="1" applyFill="1" applyBorder="1" applyAlignment="1">
      <alignment vertical="center"/>
    </xf>
    <xf numFmtId="0" fontId="12" fillId="2" borderId="10" xfId="1" applyFont="1" applyFill="1" applyBorder="1" applyAlignment="1">
      <alignment horizontal="left" vertical="center" indent="1"/>
    </xf>
    <xf numFmtId="37" fontId="12" fillId="2" borderId="10" xfId="1" applyNumberFormat="1" applyFont="1" applyFill="1" applyBorder="1" applyAlignment="1">
      <alignment horizontal="right" vertical="center"/>
    </xf>
    <xf numFmtId="37" fontId="12" fillId="2" borderId="0" xfId="1" applyNumberFormat="1" applyFont="1" applyFill="1" applyBorder="1" applyAlignment="1">
      <alignment vertical="center"/>
    </xf>
    <xf numFmtId="165" fontId="12" fillId="2" borderId="5" xfId="1" applyNumberFormat="1" applyFont="1" applyFill="1" applyBorder="1" applyAlignment="1">
      <alignment horizontal="left" vertical="center" indent="1"/>
    </xf>
    <xf numFmtId="37" fontId="12" fillId="2" borderId="5" xfId="1" applyNumberFormat="1" applyFont="1" applyFill="1" applyBorder="1" applyAlignment="1">
      <alignment horizontal="right" vertical="center"/>
    </xf>
    <xf numFmtId="0" fontId="14" fillId="0" borderId="11" xfId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165" fontId="12" fillId="0" borderId="0" xfId="1" applyNumberFormat="1" applyFont="1" applyBorder="1" applyAlignment="1">
      <alignment horizontal="left" vertical="center" indent="1"/>
    </xf>
    <xf numFmtId="37" fontId="12" fillId="0" borderId="0" xfId="1" quotePrefix="1" applyNumberFormat="1" applyFont="1" applyBorder="1" applyAlignment="1">
      <alignment horizontal="right" vertical="center"/>
    </xf>
    <xf numFmtId="37" fontId="12" fillId="0" borderId="0" xfId="1" applyNumberFormat="1" applyFont="1" applyBorder="1" applyAlignment="1">
      <alignment horizontal="right" vertical="center"/>
    </xf>
    <xf numFmtId="37" fontId="12" fillId="0" borderId="0" xfId="1" applyNumberFormat="1" applyFont="1" applyAlignment="1">
      <alignment vertical="center"/>
    </xf>
    <xf numFmtId="37" fontId="12" fillId="2" borderId="1" xfId="1" applyNumberFormat="1" applyFont="1" applyFill="1" applyBorder="1" applyAlignment="1">
      <alignment vertical="center"/>
    </xf>
    <xf numFmtId="165" fontId="12" fillId="2" borderId="6" xfId="1" applyNumberFormat="1" applyFont="1" applyFill="1" applyBorder="1" applyAlignment="1">
      <alignment horizontal="left" vertical="center" indent="1"/>
    </xf>
    <xf numFmtId="37" fontId="12" fillId="2" borderId="6" xfId="1" applyNumberFormat="1" applyFont="1" applyFill="1" applyBorder="1" applyAlignment="1">
      <alignment horizontal="right" vertical="center"/>
    </xf>
    <xf numFmtId="0" fontId="12" fillId="2" borderId="0" xfId="1" applyFont="1" applyFill="1" applyBorder="1" applyAlignment="1">
      <alignment vertical="center"/>
    </xf>
    <xf numFmtId="0" fontId="15" fillId="2" borderId="0" xfId="1" applyFont="1" applyFill="1" applyBorder="1" applyAlignment="1">
      <alignment horizontal="right" vertical="center" indent="1"/>
    </xf>
    <xf numFmtId="37" fontId="15" fillId="6" borderId="0" xfId="1" applyNumberFormat="1" applyFont="1" applyFill="1" applyBorder="1" applyAlignment="1">
      <alignment horizontal="right" vertical="center"/>
    </xf>
    <xf numFmtId="37" fontId="15" fillId="6" borderId="0" xfId="1" applyNumberFormat="1" applyFont="1" applyFill="1" applyBorder="1" applyAlignment="1">
      <alignment vertical="center"/>
    </xf>
    <xf numFmtId="37" fontId="12" fillId="0" borderId="0" xfId="1" applyNumberFormat="1" applyFont="1" applyBorder="1" applyAlignment="1">
      <alignment vertical="center"/>
    </xf>
    <xf numFmtId="0" fontId="12" fillId="2" borderId="2" xfId="1" applyFont="1" applyFill="1" applyBorder="1" applyAlignment="1">
      <alignment horizontal="left" vertical="center" indent="1"/>
    </xf>
    <xf numFmtId="0" fontId="15" fillId="2" borderId="0" xfId="1" applyFont="1" applyFill="1" applyAlignment="1">
      <alignment horizontal="left" vertical="center" indent="1"/>
    </xf>
    <xf numFmtId="37" fontId="12" fillId="6" borderId="2" xfId="1" applyNumberFormat="1" applyFont="1" applyFill="1" applyBorder="1" applyAlignment="1">
      <alignment vertical="center"/>
    </xf>
    <xf numFmtId="0" fontId="12" fillId="2" borderId="12" xfId="1" applyFont="1" applyFill="1" applyBorder="1" applyAlignment="1">
      <alignment horizontal="left" vertical="center" indent="1"/>
    </xf>
    <xf numFmtId="0" fontId="15" fillId="2" borderId="1" xfId="1" applyFont="1" applyFill="1" applyBorder="1" applyAlignment="1">
      <alignment horizontal="left" vertical="center" indent="1"/>
    </xf>
    <xf numFmtId="37" fontId="12" fillId="6" borderId="12" xfId="1" applyNumberFormat="1" applyFont="1" applyFill="1" applyBorder="1" applyAlignment="1">
      <alignment vertical="center"/>
    </xf>
    <xf numFmtId="0" fontId="12" fillId="5" borderId="12" xfId="1" applyFont="1" applyFill="1" applyBorder="1" applyAlignment="1">
      <alignment horizontal="left" vertical="center" indent="1"/>
    </xf>
    <xf numFmtId="0" fontId="15" fillId="5" borderId="1" xfId="1" applyFont="1" applyFill="1" applyBorder="1" applyAlignment="1">
      <alignment horizontal="left" vertical="center" indent="1"/>
    </xf>
    <xf numFmtId="37" fontId="12" fillId="2" borderId="12" xfId="1" applyNumberFormat="1" applyFont="1" applyFill="1" applyBorder="1" applyAlignment="1">
      <alignment vertical="center"/>
    </xf>
    <xf numFmtId="1" fontId="6" fillId="0" borderId="0" xfId="1" applyNumberFormat="1" applyFont="1" applyAlignment="1">
      <alignment vertical="center"/>
    </xf>
    <xf numFmtId="0" fontId="12" fillId="5" borderId="2" xfId="1" applyFont="1" applyFill="1" applyBorder="1" applyAlignment="1">
      <alignment horizontal="left" vertical="center" indent="1"/>
    </xf>
    <xf numFmtId="0" fontId="12" fillId="5" borderId="0" xfId="1" applyFont="1" applyFill="1" applyAlignment="1">
      <alignment horizontal="left" vertical="center" indent="1"/>
    </xf>
    <xf numFmtId="0" fontId="12" fillId="5" borderId="1" xfId="1" applyFont="1" applyFill="1" applyBorder="1" applyAlignment="1">
      <alignment horizontal="left" vertical="center" indent="1"/>
    </xf>
    <xf numFmtId="0" fontId="14" fillId="9" borderId="2" xfId="1" applyFont="1" applyFill="1" applyBorder="1" applyAlignment="1">
      <alignment horizontal="center" vertical="center"/>
    </xf>
    <xf numFmtId="0" fontId="14" fillId="9" borderId="13" xfId="1" applyFont="1" applyFill="1" applyBorder="1" applyAlignment="1">
      <alignment horizontal="center" vertical="center"/>
    </xf>
    <xf numFmtId="0" fontId="14" fillId="9" borderId="11" xfId="1" applyFont="1" applyFill="1" applyBorder="1" applyAlignment="1">
      <alignment horizontal="center" vertical="center"/>
    </xf>
    <xf numFmtId="37" fontId="6" fillId="0" borderId="0" xfId="1" applyNumberFormat="1" applyFont="1" applyAlignment="1">
      <alignment vertical="center"/>
    </xf>
    <xf numFmtId="37" fontId="6" fillId="0" borderId="0" xfId="1" quotePrefix="1" applyNumberFormat="1" applyFont="1" applyBorder="1" applyAlignment="1">
      <alignment vertical="center"/>
    </xf>
    <xf numFmtId="0" fontId="3" fillId="7" borderId="10" xfId="1" applyFont="1" applyFill="1" applyBorder="1" applyAlignment="1">
      <alignment horizontal="left" vertical="center" indent="1"/>
    </xf>
    <xf numFmtId="1" fontId="3" fillId="0" borderId="0" xfId="1" applyNumberFormat="1" applyFont="1" applyFill="1" applyBorder="1" applyAlignment="1">
      <alignment horizontal="center" vertical="center"/>
    </xf>
    <xf numFmtId="0" fontId="12" fillId="2" borderId="0" xfId="1" applyFont="1" applyFill="1" applyAlignment="1">
      <alignment horizontal="left" vertical="center" indent="1"/>
    </xf>
    <xf numFmtId="0" fontId="12" fillId="2" borderId="1" xfId="1" applyFont="1" applyFill="1" applyBorder="1" applyAlignment="1">
      <alignment horizontal="left" vertical="center" indent="1"/>
    </xf>
    <xf numFmtId="0" fontId="16" fillId="2" borderId="2" xfId="1" applyFont="1" applyFill="1" applyBorder="1" applyAlignment="1">
      <alignment horizontal="left" vertical="center" indent="1"/>
    </xf>
    <xf numFmtId="0" fontId="16" fillId="2" borderId="0" xfId="1" applyFont="1" applyFill="1" applyAlignment="1">
      <alignment horizontal="left" vertical="center" indent="1"/>
    </xf>
    <xf numFmtId="0" fontId="16" fillId="2" borderId="12" xfId="1" applyFont="1" applyFill="1" applyBorder="1" applyAlignment="1">
      <alignment horizontal="left" vertical="center" indent="1"/>
    </xf>
    <xf numFmtId="0" fontId="16" fillId="2" borderId="1" xfId="1" applyFont="1" applyFill="1" applyBorder="1" applyAlignment="1">
      <alignment horizontal="left" vertical="center" indent="1"/>
    </xf>
    <xf numFmtId="0" fontId="10" fillId="0" borderId="0" xfId="1" applyFont="1" applyBorder="1" applyAlignment="1">
      <alignment horizontal="left" vertical="center"/>
    </xf>
    <xf numFmtId="37" fontId="6" fillId="0" borderId="0" xfId="1" quotePrefix="1" applyNumberFormat="1" applyFont="1" applyBorder="1" applyAlignment="1">
      <alignment horizontal="right" vertical="center"/>
    </xf>
    <xf numFmtId="37" fontId="6" fillId="0" borderId="0" xfId="1" applyNumberFormat="1" applyFont="1" applyBorder="1" applyAlignment="1">
      <alignment horizontal="right" vertical="center"/>
    </xf>
    <xf numFmtId="37" fontId="0" fillId="2" borderId="2" xfId="0" applyNumberForma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3" fillId="10" borderId="0" xfId="0" applyFont="1" applyFill="1" applyAlignment="1">
      <alignment horizontal="left" vertical="center" indent="1"/>
    </xf>
    <xf numFmtId="0" fontId="3" fillId="11" borderId="0" xfId="0" applyFont="1" applyFill="1" applyAlignment="1">
      <alignment horizontal="center" vertical="center"/>
    </xf>
    <xf numFmtId="0" fontId="3" fillId="11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10" borderId="0" xfId="0" applyFont="1" applyFill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37" fontId="0" fillId="2" borderId="2" xfId="0" applyNumberFormat="1" applyFill="1" applyBorder="1" applyAlignment="1">
      <alignment horizontal="left" vertical="center" indent="2"/>
    </xf>
    <xf numFmtId="0" fontId="0" fillId="2" borderId="2" xfId="0" applyFill="1" applyBorder="1" applyAlignment="1">
      <alignment horizontal="left" vertical="center" indent="2"/>
    </xf>
    <xf numFmtId="0" fontId="18" fillId="0" borderId="0" xfId="0" applyFont="1" applyAlignment="1">
      <alignment vertical="center"/>
    </xf>
    <xf numFmtId="0" fontId="15" fillId="9" borderId="2" xfId="1" applyFont="1" applyFill="1" applyBorder="1" applyAlignment="1">
      <alignment horizontal="center" vertical="center"/>
    </xf>
    <xf numFmtId="0" fontId="15" fillId="9" borderId="13" xfId="1" applyFont="1" applyFill="1" applyBorder="1" applyAlignment="1">
      <alignment horizontal="center" vertical="center"/>
    </xf>
    <xf numFmtId="0" fontId="15" fillId="9" borderId="11" xfId="1" applyFont="1" applyFill="1" applyBorder="1" applyAlignment="1">
      <alignment horizontal="center" vertical="center"/>
    </xf>
    <xf numFmtId="37" fontId="6" fillId="0" borderId="0" xfId="1" applyNumberFormat="1" applyFont="1" applyFill="1" applyBorder="1" applyAlignment="1">
      <alignment vertical="center"/>
    </xf>
    <xf numFmtId="37" fontId="12" fillId="0" borderId="18" xfId="1" applyNumberFormat="1" applyFont="1" applyBorder="1" applyAlignment="1">
      <alignment vertical="center"/>
    </xf>
    <xf numFmtId="37" fontId="12" fillId="0" borderId="19" xfId="1" applyNumberFormat="1" applyFont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 vertical="center"/>
    </xf>
    <xf numFmtId="37" fontId="0" fillId="0" borderId="0" xfId="0" applyNumberFormat="1" applyBorder="1" applyAlignment="1">
      <alignment horizontal="center" vertical="center"/>
    </xf>
    <xf numFmtId="37" fontId="12" fillId="2" borderId="0" xfId="1" applyNumberFormat="1" applyFont="1" applyFill="1" applyBorder="1" applyAlignment="1">
      <alignment horizontal="right" vertical="center" indent="1"/>
    </xf>
    <xf numFmtId="0" fontId="17" fillId="0" borderId="11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3" fillId="9" borderId="14" xfId="1" applyFont="1" applyFill="1" applyBorder="1" applyAlignment="1">
      <alignment horizontal="center" vertical="center"/>
    </xf>
    <xf numFmtId="0" fontId="3" fillId="9" borderId="15" xfId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horizontal="left" vertical="center" indent="1"/>
    </xf>
    <xf numFmtId="165" fontId="12" fillId="2" borderId="0" xfId="1" applyNumberFormat="1" applyFont="1" applyFill="1" applyBorder="1" applyAlignment="1">
      <alignment horizontal="left" vertical="center" indent="5"/>
    </xf>
    <xf numFmtId="0" fontId="1" fillId="5" borderId="0" xfId="0" applyFont="1" applyFill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3" fillId="4" borderId="1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2">
    <cellStyle name="Normal" xfId="0" builtinId="0"/>
    <cellStyle name="Normal 2" xfId="1"/>
  </cellStyles>
  <dxfs count="10">
    <dxf>
      <fill>
        <patternFill>
          <bgColor theme="0" tint="-4.9989318521683403E-2"/>
        </patternFill>
      </fill>
      <border>
        <left style="thin">
          <color theme="0"/>
        </left>
        <vertical/>
        <horizontal/>
      </border>
    </dxf>
    <dxf>
      <font>
        <b val="0"/>
        <i val="0"/>
        <color theme="1"/>
      </font>
      <fill>
        <patternFill>
          <bgColor theme="0" tint="-0.14996795556505021"/>
        </patternFill>
      </fill>
      <border>
        <right style="thin">
          <color theme="0"/>
        </right>
        <vertical/>
        <horizontal/>
      </border>
    </dxf>
    <dxf>
      <font>
        <b val="0"/>
        <i/>
        <color rgb="FFFF0000"/>
      </font>
      <fill>
        <patternFill>
          <bgColor theme="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0" tint="-4.9989318521683403E-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0" tint="-4.9989318521683403E-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/>
        <color rgb="FF00B050"/>
      </font>
      <fill>
        <patternFill>
          <bgColor theme="1"/>
        </patternFill>
      </fill>
      <border>
        <top style="thin">
          <color theme="0"/>
        </top>
        <vertical/>
        <horizontal/>
      </border>
    </dxf>
  </dxfs>
  <tableStyles count="0" defaultTableStyle="TableStyleMedium2" defaultPivotStyle="PivotStyleLight16"/>
  <colors>
    <mruColors>
      <color rgb="FF1004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Scroll" dx="16" fmlaLink="$F$5" horiz="1" inc="5" max="1000" min="75" page="10" val="200"/>
</file>

<file path=xl/ctrlProps/ctrlProp10.xml><?xml version="1.0" encoding="utf-8"?>
<formControlPr xmlns="http://schemas.microsoft.com/office/spreadsheetml/2009/9/main" objectType="Scroll" dx="15" fmlaLink="$D$5" horiz="1" max="2500" page="10" val="90"/>
</file>

<file path=xl/ctrlProps/ctrlProp100.xml><?xml version="1.0" encoding="utf-8"?>
<formControlPr xmlns="http://schemas.microsoft.com/office/spreadsheetml/2009/9/main" objectType="Scroll" dx="15" fmlaLink="$E$14" horiz="1" inc="5" max="30000" min="750" page="10" val="2475"/>
</file>

<file path=xl/ctrlProps/ctrlProp101.xml><?xml version="1.0" encoding="utf-8"?>
<formControlPr xmlns="http://schemas.microsoft.com/office/spreadsheetml/2009/9/main" objectType="Scroll" dx="15" fmlaLink="$E$15" horiz="1" inc="5" max="30000" min="750" page="10" val="2400"/>
</file>

<file path=xl/ctrlProps/ctrlProp102.xml><?xml version="1.0" encoding="utf-8"?>
<formControlPr xmlns="http://schemas.microsoft.com/office/spreadsheetml/2009/9/main" objectType="Scroll" dx="15" fmlaLink="$D$18" horiz="1" max="2750" page="10" val="330"/>
</file>

<file path=xl/ctrlProps/ctrlProp103.xml><?xml version="1.0" encoding="utf-8"?>
<formControlPr xmlns="http://schemas.microsoft.com/office/spreadsheetml/2009/9/main" objectType="Scroll" dx="15" fmlaLink="$D$4" horiz="1" max="2500" page="10" val="90"/>
</file>

<file path=xl/ctrlProps/ctrlProp104.xml><?xml version="1.0" encoding="utf-8"?>
<formControlPr xmlns="http://schemas.microsoft.com/office/spreadsheetml/2009/9/main" objectType="Scroll" dx="15" fmlaLink="$D$5" horiz="1" inc="5" max="2500" page="10" val="270"/>
</file>

<file path=xl/ctrlProps/ctrlProp105.xml><?xml version="1.0" encoding="utf-8"?>
<formControlPr xmlns="http://schemas.microsoft.com/office/spreadsheetml/2009/9/main" objectType="Scroll" dx="15" fmlaLink="$D$6" horiz="1" inc="5" max="2500" page="10" val="265"/>
</file>

<file path=xl/ctrlProps/ctrlProp106.xml><?xml version="1.0" encoding="utf-8"?>
<formControlPr xmlns="http://schemas.microsoft.com/office/spreadsheetml/2009/9/main" objectType="Scroll" dx="15" fmlaLink="$D$7" horiz="1" inc="5" max="2500" page="10" val="245"/>
</file>

<file path=xl/ctrlProps/ctrlProp107.xml><?xml version="1.0" encoding="utf-8"?>
<formControlPr xmlns="http://schemas.microsoft.com/office/spreadsheetml/2009/9/main" objectType="Scroll" dx="15" fmlaLink="$D$8" horiz="1" inc="5" max="2500" page="10" val="260"/>
</file>

<file path=xl/ctrlProps/ctrlProp108.xml><?xml version="1.0" encoding="utf-8"?>
<formControlPr xmlns="http://schemas.microsoft.com/office/spreadsheetml/2009/9/main" objectType="Scroll" dx="15" fmlaLink="$D$9" horiz="1" inc="5" max="2500" page="10" val="280"/>
</file>

<file path=xl/ctrlProps/ctrlProp109.xml><?xml version="1.0" encoding="utf-8"?>
<formControlPr xmlns="http://schemas.microsoft.com/office/spreadsheetml/2009/9/main" objectType="Scroll" dx="15" fmlaLink="$D$10" horiz="1" inc="5" max="2500" page="10" val="240"/>
</file>

<file path=xl/ctrlProps/ctrlProp11.xml><?xml version="1.0" encoding="utf-8"?>
<formControlPr xmlns="http://schemas.microsoft.com/office/spreadsheetml/2009/9/main" objectType="Scroll" dx="15" fmlaLink="$D$6" horiz="1" inc="5" max="2500" page="10" val="270"/>
</file>

<file path=xl/ctrlProps/ctrlProp110.xml><?xml version="1.0" encoding="utf-8"?>
<formControlPr xmlns="http://schemas.microsoft.com/office/spreadsheetml/2009/9/main" objectType="Scroll" dx="15" fmlaLink="$D$11" horiz="1" inc="5" max="2500" page="10" val="270"/>
</file>

<file path=xl/ctrlProps/ctrlProp111.xml><?xml version="1.0" encoding="utf-8"?>
<formControlPr xmlns="http://schemas.microsoft.com/office/spreadsheetml/2009/9/main" objectType="Scroll" dx="15" fmlaLink="$D$12" horiz="1" inc="5" max="2500" page="10" val="280"/>
</file>

<file path=xl/ctrlProps/ctrlProp112.xml><?xml version="1.0" encoding="utf-8"?>
<formControlPr xmlns="http://schemas.microsoft.com/office/spreadsheetml/2009/9/main" objectType="Scroll" dx="15" fmlaLink="$D$13" horiz="1" inc="5" max="2500" page="10" val="285"/>
</file>

<file path=xl/ctrlProps/ctrlProp113.xml><?xml version="1.0" encoding="utf-8"?>
<formControlPr xmlns="http://schemas.microsoft.com/office/spreadsheetml/2009/9/main" objectType="Scroll" dx="15" fmlaLink="$D$14" horiz="1" inc="5" max="2500" page="10" val="250"/>
</file>

<file path=xl/ctrlProps/ctrlProp114.xml><?xml version="1.0" encoding="utf-8"?>
<formControlPr xmlns="http://schemas.microsoft.com/office/spreadsheetml/2009/9/main" objectType="Scroll" dx="15" fmlaLink="$D$7" horiz="1" inc="5" max="2500" page="10" val="245"/>
</file>

<file path=xl/ctrlProps/ctrlProp115.xml><?xml version="1.0" encoding="utf-8"?>
<formControlPr xmlns="http://schemas.microsoft.com/office/spreadsheetml/2009/9/main" objectType="Scroll" dx="15" fmlaLink="$D$8" horiz="1" inc="5" max="2500" page="10" val="260"/>
</file>

<file path=xl/ctrlProps/ctrlProp116.xml><?xml version="1.0" encoding="utf-8"?>
<formControlPr xmlns="http://schemas.microsoft.com/office/spreadsheetml/2009/9/main" objectType="Scroll" dx="15" fmlaLink="$D$9" horiz="1" inc="5" max="2500" page="10" val="280"/>
</file>

<file path=xl/ctrlProps/ctrlProp117.xml><?xml version="1.0" encoding="utf-8"?>
<formControlPr xmlns="http://schemas.microsoft.com/office/spreadsheetml/2009/9/main" objectType="Scroll" dx="15" fmlaLink="$D$10" horiz="1" inc="5" max="2500" page="10" val="240"/>
</file>

<file path=xl/ctrlProps/ctrlProp118.xml><?xml version="1.0" encoding="utf-8"?>
<formControlPr xmlns="http://schemas.microsoft.com/office/spreadsheetml/2009/9/main" objectType="Scroll" dx="15" fmlaLink="$D$11" horiz="1" inc="5" max="2500" page="10" val="270"/>
</file>

<file path=xl/ctrlProps/ctrlProp119.xml><?xml version="1.0" encoding="utf-8"?>
<formControlPr xmlns="http://schemas.microsoft.com/office/spreadsheetml/2009/9/main" objectType="Scroll" dx="15" fmlaLink="$D$12" horiz="1" inc="5" max="2500" page="10" val="280"/>
</file>

<file path=xl/ctrlProps/ctrlProp12.xml><?xml version="1.0" encoding="utf-8"?>
<formControlPr xmlns="http://schemas.microsoft.com/office/spreadsheetml/2009/9/main" objectType="Scroll" dx="15" fmlaLink="$D$7" horiz="1" inc="5" max="2500" page="10" val="265"/>
</file>

<file path=xl/ctrlProps/ctrlProp120.xml><?xml version="1.0" encoding="utf-8"?>
<formControlPr xmlns="http://schemas.microsoft.com/office/spreadsheetml/2009/9/main" objectType="Scroll" dx="15" fmlaLink="$D$13" horiz="1" inc="5" max="2500" page="10" val="285"/>
</file>

<file path=xl/ctrlProps/ctrlProp121.xml><?xml version="1.0" encoding="utf-8"?>
<formControlPr xmlns="http://schemas.microsoft.com/office/spreadsheetml/2009/9/main" objectType="Scroll" dx="15" fmlaLink="$D$14" horiz="1" inc="5" max="2500" page="10" val="250"/>
</file>

<file path=xl/ctrlProps/ctrlProp122.xml><?xml version="1.0" encoding="utf-8"?>
<formControlPr xmlns="http://schemas.microsoft.com/office/spreadsheetml/2009/9/main" objectType="Scroll" dx="15" fmlaLink="$E$4" horiz="1" inc="5" max="30000" min="750" page="10" val="2005"/>
</file>

<file path=xl/ctrlProps/ctrlProp123.xml><?xml version="1.0" encoding="utf-8"?>
<formControlPr xmlns="http://schemas.microsoft.com/office/spreadsheetml/2009/9/main" objectType="Scroll" dx="15" fmlaLink="$E$5" horiz="1" inc="5" max="30000" min="750" page="10" val="1985"/>
</file>

<file path=xl/ctrlProps/ctrlProp124.xml><?xml version="1.0" encoding="utf-8"?>
<formControlPr xmlns="http://schemas.microsoft.com/office/spreadsheetml/2009/9/main" objectType="Scroll" dx="15" fmlaLink="$E$6" horiz="1" inc="5" max="30000" min="750" page="10" val="2020"/>
</file>

<file path=xl/ctrlProps/ctrlProp125.xml><?xml version="1.0" encoding="utf-8"?>
<formControlPr xmlns="http://schemas.microsoft.com/office/spreadsheetml/2009/9/main" objectType="Scroll" dx="15" fmlaLink="$E$7" horiz="1" inc="5" max="30000" min="750" page="10" val="2060"/>
</file>

<file path=xl/ctrlProps/ctrlProp126.xml><?xml version="1.0" encoding="utf-8"?>
<formControlPr xmlns="http://schemas.microsoft.com/office/spreadsheetml/2009/9/main" objectType="Scroll" dx="15" fmlaLink="$E$8" horiz="1" inc="5" max="30000" min="750" page="10" val="2045"/>
</file>

<file path=xl/ctrlProps/ctrlProp127.xml><?xml version="1.0" encoding="utf-8"?>
<formControlPr xmlns="http://schemas.microsoft.com/office/spreadsheetml/2009/9/main" objectType="Scroll" dx="15" fmlaLink="$E$9" horiz="1" inc="5" max="30000" min="750" page="10" val="2175"/>
</file>

<file path=xl/ctrlProps/ctrlProp128.xml><?xml version="1.0" encoding="utf-8"?>
<formControlPr xmlns="http://schemas.microsoft.com/office/spreadsheetml/2009/9/main" objectType="Scroll" dx="15" fmlaLink="$E$10" horiz="1" inc="5" max="30000" min="750" page="10" val="2235"/>
</file>

<file path=xl/ctrlProps/ctrlProp129.xml><?xml version="1.0" encoding="utf-8"?>
<formControlPr xmlns="http://schemas.microsoft.com/office/spreadsheetml/2009/9/main" objectType="Scroll" dx="15" fmlaLink="$E$11" horiz="1" inc="5" max="30000" min="750" page="10" val="2260"/>
</file>

<file path=xl/ctrlProps/ctrlProp13.xml><?xml version="1.0" encoding="utf-8"?>
<formControlPr xmlns="http://schemas.microsoft.com/office/spreadsheetml/2009/9/main" objectType="Scroll" dx="15" fmlaLink="$D$8" horiz="1" inc="5" max="2500" page="10" val="245"/>
</file>

<file path=xl/ctrlProps/ctrlProp130.xml><?xml version="1.0" encoding="utf-8"?>
<formControlPr xmlns="http://schemas.microsoft.com/office/spreadsheetml/2009/9/main" objectType="Scroll" dx="15" fmlaLink="$E$12" horiz="1" inc="5" max="30000" min="750" page="10" val="2360"/>
</file>

<file path=xl/ctrlProps/ctrlProp131.xml><?xml version="1.0" encoding="utf-8"?>
<formControlPr xmlns="http://schemas.microsoft.com/office/spreadsheetml/2009/9/main" objectType="Scroll" dx="15" fmlaLink="$E$13" horiz="1" inc="5" max="30000" min="750" page="10" val="2475"/>
</file>

<file path=xl/ctrlProps/ctrlProp132.xml><?xml version="1.0" encoding="utf-8"?>
<formControlPr xmlns="http://schemas.microsoft.com/office/spreadsheetml/2009/9/main" objectType="Scroll" dx="15" fmlaLink="$E$14" horiz="1" inc="5" max="30000" min="750" page="10" val="2400"/>
</file>

<file path=xl/ctrlProps/ctrlProp133.xml><?xml version="1.0" encoding="utf-8"?>
<formControlPr xmlns="http://schemas.microsoft.com/office/spreadsheetml/2009/9/main" objectType="Scroll" dx="15" fmlaLink="$E$17" horiz="1" max="750" min="25" page="10" val="330"/>
</file>

<file path=xl/ctrlProps/ctrlProp134.xml><?xml version="1.0" encoding="utf-8"?>
<formControlPr xmlns="http://schemas.microsoft.com/office/spreadsheetml/2009/9/main" objectType="Radio" firstButton="1" fmlaLink="$A$17" lockText="1"/>
</file>

<file path=xl/ctrlProps/ctrlProp135.xml><?xml version="1.0" encoding="utf-8"?>
<formControlPr xmlns="http://schemas.microsoft.com/office/spreadsheetml/2009/9/main" objectType="Radio" checked="Checked" lockText="1"/>
</file>

<file path=xl/ctrlProps/ctrlProp136.xml><?xml version="1.0" encoding="utf-8"?>
<formControlPr xmlns="http://schemas.microsoft.com/office/spreadsheetml/2009/9/main" objectType="Radio" lockText="1"/>
</file>

<file path=xl/ctrlProps/ctrlProp137.xml><?xml version="1.0" encoding="utf-8"?>
<formControlPr xmlns="http://schemas.microsoft.com/office/spreadsheetml/2009/9/main" objectType="CheckBox" checked="Checked" fmlaLink="$F$6" lockText="1" noThreeD="1"/>
</file>

<file path=xl/ctrlProps/ctrlProp138.xml><?xml version="1.0" encoding="utf-8"?>
<formControlPr xmlns="http://schemas.microsoft.com/office/spreadsheetml/2009/9/main" objectType="CheckBox" fmlaLink="$F$7" lockText="1" noThreeD="1"/>
</file>

<file path=xl/ctrlProps/ctrlProp139.xml><?xml version="1.0" encoding="utf-8"?>
<formControlPr xmlns="http://schemas.microsoft.com/office/spreadsheetml/2009/9/main" objectType="CheckBox" fmlaLink="$F$8" lockText="1" noThreeD="1"/>
</file>

<file path=xl/ctrlProps/ctrlProp14.xml><?xml version="1.0" encoding="utf-8"?>
<formControlPr xmlns="http://schemas.microsoft.com/office/spreadsheetml/2009/9/main" objectType="Scroll" dx="15" fmlaLink="$D$9" horiz="1" inc="5" max="2500" page="10" val="260"/>
</file>

<file path=xl/ctrlProps/ctrlProp140.xml><?xml version="1.0" encoding="utf-8"?>
<formControlPr xmlns="http://schemas.microsoft.com/office/spreadsheetml/2009/9/main" objectType="CheckBox" checked="Checked" fmlaLink="$F$9" lockText="1" noThreeD="1"/>
</file>

<file path=xl/ctrlProps/ctrlProp141.xml><?xml version="1.0" encoding="utf-8"?>
<formControlPr xmlns="http://schemas.microsoft.com/office/spreadsheetml/2009/9/main" objectType="CheckBox" checked="Checked" fmlaLink="$F$10" lockText="1" noThreeD="1"/>
</file>

<file path=xl/ctrlProps/ctrlProp142.xml><?xml version="1.0" encoding="utf-8"?>
<formControlPr xmlns="http://schemas.microsoft.com/office/spreadsheetml/2009/9/main" objectType="CheckBox" fmlaLink="$F$11" lockText="1" noThreeD="1"/>
</file>

<file path=xl/ctrlProps/ctrlProp143.xml><?xml version="1.0" encoding="utf-8"?>
<formControlPr xmlns="http://schemas.microsoft.com/office/spreadsheetml/2009/9/main" objectType="CheckBox" checked="Checked" fmlaLink="$F$12" lockText="1" noThreeD="1"/>
</file>

<file path=xl/ctrlProps/ctrlProp144.xml><?xml version="1.0" encoding="utf-8"?>
<formControlPr xmlns="http://schemas.microsoft.com/office/spreadsheetml/2009/9/main" objectType="CheckBox" fmlaLink="$F$13" lockText="1" noThreeD="1"/>
</file>

<file path=xl/ctrlProps/ctrlProp145.xml><?xml version="1.0" encoding="utf-8"?>
<formControlPr xmlns="http://schemas.microsoft.com/office/spreadsheetml/2009/9/main" objectType="CheckBox" checked="Checked" fmlaLink="$F$14" lockText="1" noThreeD="1"/>
</file>

<file path=xl/ctrlProps/ctrlProp146.xml><?xml version="1.0" encoding="utf-8"?>
<formControlPr xmlns="http://schemas.microsoft.com/office/spreadsheetml/2009/9/main" objectType="CheckBox" fmlaLink="$F$15" lockText="1" noThreeD="1"/>
</file>

<file path=xl/ctrlProps/ctrlProp147.xml><?xml version="1.0" encoding="utf-8"?>
<formControlPr xmlns="http://schemas.microsoft.com/office/spreadsheetml/2009/9/main" objectType="CheckBox" fmlaLink="$F$16" lockText="1" noThreeD="1"/>
</file>

<file path=xl/ctrlProps/ctrlProp148.xml><?xml version="1.0" encoding="utf-8"?>
<formControlPr xmlns="http://schemas.microsoft.com/office/spreadsheetml/2009/9/main" objectType="CheckBox" checked="Checked" fmlaLink="$F$17" lockText="1" noThreeD="1"/>
</file>

<file path=xl/ctrlProps/ctrlProp149.xml><?xml version="1.0" encoding="utf-8"?>
<formControlPr xmlns="http://schemas.microsoft.com/office/spreadsheetml/2009/9/main" objectType="CheckBox" fmlaLink="$F$18" lockText="1" noThreeD="1"/>
</file>

<file path=xl/ctrlProps/ctrlProp15.xml><?xml version="1.0" encoding="utf-8"?>
<formControlPr xmlns="http://schemas.microsoft.com/office/spreadsheetml/2009/9/main" objectType="Scroll" dx="15" fmlaLink="$D$10" horiz="1" inc="5" max="2500" page="10" val="280"/>
</file>

<file path=xl/ctrlProps/ctrlProp150.xml><?xml version="1.0" encoding="utf-8"?>
<formControlPr xmlns="http://schemas.microsoft.com/office/spreadsheetml/2009/9/main" objectType="CheckBox" checked="Checked" fmlaLink="$F$19" lockText="1" noThreeD="1"/>
</file>

<file path=xl/ctrlProps/ctrlProp151.xml><?xml version="1.0" encoding="utf-8"?>
<formControlPr xmlns="http://schemas.microsoft.com/office/spreadsheetml/2009/9/main" objectType="CheckBox" fmlaLink="$F$20" lockText="1" noThreeD="1"/>
</file>

<file path=xl/ctrlProps/ctrlProp16.xml><?xml version="1.0" encoding="utf-8"?>
<formControlPr xmlns="http://schemas.microsoft.com/office/spreadsheetml/2009/9/main" objectType="Scroll" dx="15" fmlaLink="$D$11" horiz="1" inc="5" max="2500" page="10" val="240"/>
</file>

<file path=xl/ctrlProps/ctrlProp17.xml><?xml version="1.0" encoding="utf-8"?>
<formControlPr xmlns="http://schemas.microsoft.com/office/spreadsheetml/2009/9/main" objectType="Scroll" dx="15" fmlaLink="$D$12" horiz="1" inc="5" max="2500" page="10" val="270"/>
</file>

<file path=xl/ctrlProps/ctrlProp18.xml><?xml version="1.0" encoding="utf-8"?>
<formControlPr xmlns="http://schemas.microsoft.com/office/spreadsheetml/2009/9/main" objectType="Scroll" dx="15" fmlaLink="$D$13" horiz="1" inc="5" max="2500" page="10" val="280"/>
</file>

<file path=xl/ctrlProps/ctrlProp19.xml><?xml version="1.0" encoding="utf-8"?>
<formControlPr xmlns="http://schemas.microsoft.com/office/spreadsheetml/2009/9/main" objectType="Scroll" dx="15" fmlaLink="$D$14" horiz="1" inc="5" max="2500" page="10" val="285"/>
</file>

<file path=xl/ctrlProps/ctrlProp2.xml><?xml version="1.0" encoding="utf-8"?>
<formControlPr xmlns="http://schemas.microsoft.com/office/spreadsheetml/2009/9/main" objectType="Scroll" dx="16" fmlaLink="$E$4" horiz="1" inc="5" max="250" min="50" page="10" val="100"/>
</file>

<file path=xl/ctrlProps/ctrlProp20.xml><?xml version="1.0" encoding="utf-8"?>
<formControlPr xmlns="http://schemas.microsoft.com/office/spreadsheetml/2009/9/main" objectType="Scroll" dx="15" fmlaLink="$D$15" horiz="1" inc="5" max="2500" page="10" val="250"/>
</file>

<file path=xl/ctrlProps/ctrlProp21.xml><?xml version="1.0" encoding="utf-8"?>
<formControlPr xmlns="http://schemas.microsoft.com/office/spreadsheetml/2009/9/main" objectType="Scroll" dx="15" fmlaLink="$D$8" horiz="1" inc="5" max="2500" page="10" val="245"/>
</file>

<file path=xl/ctrlProps/ctrlProp22.xml><?xml version="1.0" encoding="utf-8"?>
<formControlPr xmlns="http://schemas.microsoft.com/office/spreadsheetml/2009/9/main" objectType="Scroll" dx="15" fmlaLink="$D$9" horiz="1" inc="5" max="2500" page="10" val="260"/>
</file>

<file path=xl/ctrlProps/ctrlProp23.xml><?xml version="1.0" encoding="utf-8"?>
<formControlPr xmlns="http://schemas.microsoft.com/office/spreadsheetml/2009/9/main" objectType="Scroll" dx="15" fmlaLink="$D$10" horiz="1" inc="5" max="2500" page="10" val="280"/>
</file>

<file path=xl/ctrlProps/ctrlProp24.xml><?xml version="1.0" encoding="utf-8"?>
<formControlPr xmlns="http://schemas.microsoft.com/office/spreadsheetml/2009/9/main" objectType="Scroll" dx="15" fmlaLink="$D$11" horiz="1" inc="5" max="2500" page="10" val="240"/>
</file>

<file path=xl/ctrlProps/ctrlProp25.xml><?xml version="1.0" encoding="utf-8"?>
<formControlPr xmlns="http://schemas.microsoft.com/office/spreadsheetml/2009/9/main" objectType="Scroll" dx="15" fmlaLink="$D$12" horiz="1" inc="5" max="2500" page="10" val="270"/>
</file>

<file path=xl/ctrlProps/ctrlProp26.xml><?xml version="1.0" encoding="utf-8"?>
<formControlPr xmlns="http://schemas.microsoft.com/office/spreadsheetml/2009/9/main" objectType="Scroll" dx="15" fmlaLink="$D$13" horiz="1" inc="5" max="2500" page="10" val="280"/>
</file>

<file path=xl/ctrlProps/ctrlProp27.xml><?xml version="1.0" encoding="utf-8"?>
<formControlPr xmlns="http://schemas.microsoft.com/office/spreadsheetml/2009/9/main" objectType="Scroll" dx="15" fmlaLink="$D$14" horiz="1" inc="5" max="2500" page="10" val="285"/>
</file>

<file path=xl/ctrlProps/ctrlProp28.xml><?xml version="1.0" encoding="utf-8"?>
<formControlPr xmlns="http://schemas.microsoft.com/office/spreadsheetml/2009/9/main" objectType="Scroll" dx="15" fmlaLink="$D$15" horiz="1" inc="5" max="2500" page="10" val="250"/>
</file>

<file path=xl/ctrlProps/ctrlProp29.xml><?xml version="1.0" encoding="utf-8"?>
<formControlPr xmlns="http://schemas.microsoft.com/office/spreadsheetml/2009/9/main" objectType="Scroll" dx="15" fmlaLink="$E$5" horiz="1" inc="5" max="30000" min="750" page="10" val="2005"/>
</file>

<file path=xl/ctrlProps/ctrlProp3.xml><?xml version="1.0" encoding="utf-8"?>
<formControlPr xmlns="http://schemas.microsoft.com/office/spreadsheetml/2009/9/main" objectType="Scroll" dx="16" fmlaLink="$F$10" horiz="1" inc="5" max="1000" min="75" page="10" val="210"/>
</file>

<file path=xl/ctrlProps/ctrlProp30.xml><?xml version="1.0" encoding="utf-8"?>
<formControlPr xmlns="http://schemas.microsoft.com/office/spreadsheetml/2009/9/main" objectType="Scroll" dx="15" fmlaLink="$E$6" horiz="1" inc="5" max="30000" min="750" page="10" val="1985"/>
</file>

<file path=xl/ctrlProps/ctrlProp31.xml><?xml version="1.0" encoding="utf-8"?>
<formControlPr xmlns="http://schemas.microsoft.com/office/spreadsheetml/2009/9/main" objectType="Scroll" dx="15" fmlaLink="$E$7" horiz="1" inc="5" max="30000" min="750" page="10" val="2020"/>
</file>

<file path=xl/ctrlProps/ctrlProp32.xml><?xml version="1.0" encoding="utf-8"?>
<formControlPr xmlns="http://schemas.microsoft.com/office/spreadsheetml/2009/9/main" objectType="Scroll" dx="15" fmlaLink="$E$8" horiz="1" inc="5" max="30000" min="750" page="10" val="2060"/>
</file>

<file path=xl/ctrlProps/ctrlProp33.xml><?xml version="1.0" encoding="utf-8"?>
<formControlPr xmlns="http://schemas.microsoft.com/office/spreadsheetml/2009/9/main" objectType="Scroll" dx="15" fmlaLink="$E$9" horiz="1" inc="5" max="30000" min="750" page="10" val="2045"/>
</file>

<file path=xl/ctrlProps/ctrlProp34.xml><?xml version="1.0" encoding="utf-8"?>
<formControlPr xmlns="http://schemas.microsoft.com/office/spreadsheetml/2009/9/main" objectType="Scroll" dx="15" fmlaLink="$E$10" horiz="1" inc="5" max="30000" min="750" page="10" val="2175"/>
</file>

<file path=xl/ctrlProps/ctrlProp35.xml><?xml version="1.0" encoding="utf-8"?>
<formControlPr xmlns="http://schemas.microsoft.com/office/spreadsheetml/2009/9/main" objectType="Scroll" dx="15" fmlaLink="$E$11" horiz="1" inc="5" max="30000" min="750" page="10" val="2235"/>
</file>

<file path=xl/ctrlProps/ctrlProp36.xml><?xml version="1.0" encoding="utf-8"?>
<formControlPr xmlns="http://schemas.microsoft.com/office/spreadsheetml/2009/9/main" objectType="Scroll" dx="15" fmlaLink="$E$12" horiz="1" inc="5" max="30000" min="750" page="10" val="2260"/>
</file>

<file path=xl/ctrlProps/ctrlProp37.xml><?xml version="1.0" encoding="utf-8"?>
<formControlPr xmlns="http://schemas.microsoft.com/office/spreadsheetml/2009/9/main" objectType="Scroll" dx="15" fmlaLink="$E$13" horiz="1" inc="5" max="30000" min="750" page="10" val="2360"/>
</file>

<file path=xl/ctrlProps/ctrlProp38.xml><?xml version="1.0" encoding="utf-8"?>
<formControlPr xmlns="http://schemas.microsoft.com/office/spreadsheetml/2009/9/main" objectType="Scroll" dx="15" fmlaLink="$E$14" horiz="1" inc="5" max="30000" min="750" page="10" val="2475"/>
</file>

<file path=xl/ctrlProps/ctrlProp39.xml><?xml version="1.0" encoding="utf-8"?>
<formControlPr xmlns="http://schemas.microsoft.com/office/spreadsheetml/2009/9/main" objectType="Scroll" dx="15" fmlaLink="$E$15" horiz="1" inc="5" max="30000" min="750" page="10" val="2400"/>
</file>

<file path=xl/ctrlProps/ctrlProp4.xml><?xml version="1.0" encoding="utf-8"?>
<formControlPr xmlns="http://schemas.microsoft.com/office/spreadsheetml/2009/9/main" objectType="Scroll" dx="16" fmlaLink="$E$9" horiz="1" inc="5" max="250" min="50" page="10" val="100"/>
</file>

<file path=xl/ctrlProps/ctrlProp40.xml><?xml version="1.0" encoding="utf-8"?>
<formControlPr xmlns="http://schemas.microsoft.com/office/spreadsheetml/2009/9/main" objectType="Scroll" dx="15" fmlaLink="$E$18" horiz="1" max="2750" page="10" val="330"/>
</file>

<file path=xl/ctrlProps/ctrlProp41.xml><?xml version="1.0" encoding="utf-8"?>
<formControlPr xmlns="http://schemas.microsoft.com/office/spreadsheetml/2009/9/main" objectType="Scroll" dx="15" fmlaLink="$D$5" horiz="1" max="2500" page="10" val="90"/>
</file>

<file path=xl/ctrlProps/ctrlProp42.xml><?xml version="1.0" encoding="utf-8"?>
<formControlPr xmlns="http://schemas.microsoft.com/office/spreadsheetml/2009/9/main" objectType="Scroll" dx="15" fmlaLink="$D$6" horiz="1" inc="5" max="2500" page="10" val="270"/>
</file>

<file path=xl/ctrlProps/ctrlProp43.xml><?xml version="1.0" encoding="utf-8"?>
<formControlPr xmlns="http://schemas.microsoft.com/office/spreadsheetml/2009/9/main" objectType="Scroll" dx="15" fmlaLink="$D$7" horiz="1" inc="5" max="2500" page="10" val="265"/>
</file>

<file path=xl/ctrlProps/ctrlProp44.xml><?xml version="1.0" encoding="utf-8"?>
<formControlPr xmlns="http://schemas.microsoft.com/office/spreadsheetml/2009/9/main" objectType="Scroll" dx="15" fmlaLink="$D$8" horiz="1" inc="5" max="2500" page="10" val="245"/>
</file>

<file path=xl/ctrlProps/ctrlProp45.xml><?xml version="1.0" encoding="utf-8"?>
<formControlPr xmlns="http://schemas.microsoft.com/office/spreadsheetml/2009/9/main" objectType="Scroll" dx="15" fmlaLink="$D$9" horiz="1" inc="5" max="2500" page="10" val="260"/>
</file>

<file path=xl/ctrlProps/ctrlProp46.xml><?xml version="1.0" encoding="utf-8"?>
<formControlPr xmlns="http://schemas.microsoft.com/office/spreadsheetml/2009/9/main" objectType="Scroll" dx="15" fmlaLink="$D$10" horiz="1" inc="5" max="2500" page="10" val="280"/>
</file>

<file path=xl/ctrlProps/ctrlProp47.xml><?xml version="1.0" encoding="utf-8"?>
<formControlPr xmlns="http://schemas.microsoft.com/office/spreadsheetml/2009/9/main" objectType="Scroll" dx="15" fmlaLink="$D$11" horiz="1" inc="5" max="2500" page="10" val="240"/>
</file>

<file path=xl/ctrlProps/ctrlProp48.xml><?xml version="1.0" encoding="utf-8"?>
<formControlPr xmlns="http://schemas.microsoft.com/office/spreadsheetml/2009/9/main" objectType="Scroll" dx="15" fmlaLink="$D$12" horiz="1" inc="5" max="2500" page="10" val="270"/>
</file>

<file path=xl/ctrlProps/ctrlProp49.xml><?xml version="1.0" encoding="utf-8"?>
<formControlPr xmlns="http://schemas.microsoft.com/office/spreadsheetml/2009/9/main" objectType="Scroll" dx="15" fmlaLink="$D$13" horiz="1" inc="5" max="2500" page="10" val="280"/>
</file>

<file path=xl/ctrlProps/ctrlProp5.xml><?xml version="1.0" encoding="utf-8"?>
<formControlPr xmlns="http://schemas.microsoft.com/office/spreadsheetml/2009/9/main" objectType="Scroll" dx="16" fmlaLink="$E$3" horiz="1" inc="5" max="2500" page="10" val="425"/>
</file>

<file path=xl/ctrlProps/ctrlProp50.xml><?xml version="1.0" encoding="utf-8"?>
<formControlPr xmlns="http://schemas.microsoft.com/office/spreadsheetml/2009/9/main" objectType="Scroll" dx="15" fmlaLink="$D$14" horiz="1" inc="5" max="2500" page="10" val="285"/>
</file>

<file path=xl/ctrlProps/ctrlProp51.xml><?xml version="1.0" encoding="utf-8"?>
<formControlPr xmlns="http://schemas.microsoft.com/office/spreadsheetml/2009/9/main" objectType="Scroll" dx="15" fmlaLink="$D$15" horiz="1" inc="5" max="2500" page="10" val="250"/>
</file>

<file path=xl/ctrlProps/ctrlProp52.xml><?xml version="1.0" encoding="utf-8"?>
<formControlPr xmlns="http://schemas.microsoft.com/office/spreadsheetml/2009/9/main" objectType="Scroll" dx="15" fmlaLink="$D$8" horiz="1" inc="5" max="2500" page="10" val="245"/>
</file>

<file path=xl/ctrlProps/ctrlProp53.xml><?xml version="1.0" encoding="utf-8"?>
<formControlPr xmlns="http://schemas.microsoft.com/office/spreadsheetml/2009/9/main" objectType="Scroll" dx="15" fmlaLink="$D$9" horiz="1" inc="5" max="2500" page="10" val="260"/>
</file>

<file path=xl/ctrlProps/ctrlProp54.xml><?xml version="1.0" encoding="utf-8"?>
<formControlPr xmlns="http://schemas.microsoft.com/office/spreadsheetml/2009/9/main" objectType="Scroll" dx="15" fmlaLink="$D$10" horiz="1" inc="5" max="2500" page="10" val="280"/>
</file>

<file path=xl/ctrlProps/ctrlProp55.xml><?xml version="1.0" encoding="utf-8"?>
<formControlPr xmlns="http://schemas.microsoft.com/office/spreadsheetml/2009/9/main" objectType="Scroll" dx="15" fmlaLink="$D$11" horiz="1" inc="5" max="2500" page="10" val="240"/>
</file>

<file path=xl/ctrlProps/ctrlProp56.xml><?xml version="1.0" encoding="utf-8"?>
<formControlPr xmlns="http://schemas.microsoft.com/office/spreadsheetml/2009/9/main" objectType="Scroll" dx="15" fmlaLink="$D$12" horiz="1" inc="5" max="2500" page="10" val="270"/>
</file>

<file path=xl/ctrlProps/ctrlProp57.xml><?xml version="1.0" encoding="utf-8"?>
<formControlPr xmlns="http://schemas.microsoft.com/office/spreadsheetml/2009/9/main" objectType="Scroll" dx="15" fmlaLink="$D$13" horiz="1" inc="5" max="2500" page="10" val="280"/>
</file>

<file path=xl/ctrlProps/ctrlProp58.xml><?xml version="1.0" encoding="utf-8"?>
<formControlPr xmlns="http://schemas.microsoft.com/office/spreadsheetml/2009/9/main" objectType="Scroll" dx="15" fmlaLink="$D$14" horiz="1" inc="5" max="2500" page="10" val="285"/>
</file>

<file path=xl/ctrlProps/ctrlProp59.xml><?xml version="1.0" encoding="utf-8"?>
<formControlPr xmlns="http://schemas.microsoft.com/office/spreadsheetml/2009/9/main" objectType="Scroll" dx="15" fmlaLink="$D$15" horiz="1" inc="5" max="2500" page="10" val="250"/>
</file>

<file path=xl/ctrlProps/ctrlProp6.xml><?xml version="1.0" encoding="utf-8"?>
<formControlPr xmlns="http://schemas.microsoft.com/office/spreadsheetml/2009/9/main" objectType="Scroll" dx="16" fmlaLink="$E$4" horiz="1" inc="25" max="5000" min="750" page="10" val="3025"/>
</file>

<file path=xl/ctrlProps/ctrlProp60.xml><?xml version="1.0" encoding="utf-8"?>
<formControlPr xmlns="http://schemas.microsoft.com/office/spreadsheetml/2009/9/main" objectType="Scroll" dx="15" fmlaLink="$E$5" horiz="1" inc="5" max="30000" min="750" page="10" val="2005"/>
</file>

<file path=xl/ctrlProps/ctrlProp61.xml><?xml version="1.0" encoding="utf-8"?>
<formControlPr xmlns="http://schemas.microsoft.com/office/spreadsheetml/2009/9/main" objectType="Scroll" dx="15" fmlaLink="$E$6" horiz="1" inc="5" max="30000" min="750" page="10" val="1985"/>
</file>

<file path=xl/ctrlProps/ctrlProp62.xml><?xml version="1.0" encoding="utf-8"?>
<formControlPr xmlns="http://schemas.microsoft.com/office/spreadsheetml/2009/9/main" objectType="Scroll" dx="15" fmlaLink="$E$7" horiz="1" inc="5" max="30000" min="750" page="10" val="2020"/>
</file>

<file path=xl/ctrlProps/ctrlProp63.xml><?xml version="1.0" encoding="utf-8"?>
<formControlPr xmlns="http://schemas.microsoft.com/office/spreadsheetml/2009/9/main" objectType="Scroll" dx="15" fmlaLink="$E$8" horiz="1" inc="5" max="30000" min="750" page="10" val="2060"/>
</file>

<file path=xl/ctrlProps/ctrlProp64.xml><?xml version="1.0" encoding="utf-8"?>
<formControlPr xmlns="http://schemas.microsoft.com/office/spreadsheetml/2009/9/main" objectType="Scroll" dx="15" fmlaLink="$E$9" horiz="1" inc="5" max="30000" min="750" page="10" val="2045"/>
</file>

<file path=xl/ctrlProps/ctrlProp65.xml><?xml version="1.0" encoding="utf-8"?>
<formControlPr xmlns="http://schemas.microsoft.com/office/spreadsheetml/2009/9/main" objectType="Scroll" dx="15" fmlaLink="$E$10" horiz="1" inc="5" max="30000" min="750" page="10" val="2175"/>
</file>

<file path=xl/ctrlProps/ctrlProp66.xml><?xml version="1.0" encoding="utf-8"?>
<formControlPr xmlns="http://schemas.microsoft.com/office/spreadsheetml/2009/9/main" objectType="Scroll" dx="15" fmlaLink="$E$11" horiz="1" inc="5" max="30000" min="750" page="10" val="2235"/>
</file>

<file path=xl/ctrlProps/ctrlProp67.xml><?xml version="1.0" encoding="utf-8"?>
<formControlPr xmlns="http://schemas.microsoft.com/office/spreadsheetml/2009/9/main" objectType="Scroll" dx="15" fmlaLink="$E$12" horiz="1" inc="5" max="30000" min="750" page="10" val="2260"/>
</file>

<file path=xl/ctrlProps/ctrlProp68.xml><?xml version="1.0" encoding="utf-8"?>
<formControlPr xmlns="http://schemas.microsoft.com/office/spreadsheetml/2009/9/main" objectType="Scroll" dx="15" fmlaLink="$E$13" horiz="1" inc="5" max="30000" min="750" page="10" val="2360"/>
</file>

<file path=xl/ctrlProps/ctrlProp69.xml><?xml version="1.0" encoding="utf-8"?>
<formControlPr xmlns="http://schemas.microsoft.com/office/spreadsheetml/2009/9/main" objectType="Scroll" dx="15" fmlaLink="$E$14" horiz="1" inc="5" max="30000" min="750" page="10" val="2475"/>
</file>

<file path=xl/ctrlProps/ctrlProp7.xml><?xml version="1.0" encoding="utf-8"?>
<formControlPr xmlns="http://schemas.microsoft.com/office/spreadsheetml/2009/9/main" objectType="Scroll" dx="16" fmlaLink="$E$5" horiz="1" inc="5" max="2500" page="10" val="700"/>
</file>

<file path=xl/ctrlProps/ctrlProp70.xml><?xml version="1.0" encoding="utf-8"?>
<formControlPr xmlns="http://schemas.microsoft.com/office/spreadsheetml/2009/9/main" objectType="Scroll" dx="15" fmlaLink="$E$15" horiz="1" inc="5" max="30000" min="750" page="10" val="2400"/>
</file>

<file path=xl/ctrlProps/ctrlProp71.xml><?xml version="1.0" encoding="utf-8"?>
<formControlPr xmlns="http://schemas.microsoft.com/office/spreadsheetml/2009/9/main" objectType="Scroll" dx="15" fmlaLink="$E$18" horiz="1" max="2750" min="1" page="10" val="330"/>
</file>

<file path=xl/ctrlProps/ctrlProp72.xml><?xml version="1.0" encoding="utf-8"?>
<formControlPr xmlns="http://schemas.microsoft.com/office/spreadsheetml/2009/9/main" objectType="Scroll" dx="15" fmlaLink="$D$5" horiz="1" max="2500" page="10" val="90"/>
</file>

<file path=xl/ctrlProps/ctrlProp73.xml><?xml version="1.0" encoding="utf-8"?>
<formControlPr xmlns="http://schemas.microsoft.com/office/spreadsheetml/2009/9/main" objectType="Scroll" dx="15" fmlaLink="$D$6" horiz="1" inc="5" max="2500" page="10" val="270"/>
</file>

<file path=xl/ctrlProps/ctrlProp74.xml><?xml version="1.0" encoding="utf-8"?>
<formControlPr xmlns="http://schemas.microsoft.com/office/spreadsheetml/2009/9/main" objectType="Scroll" dx="15" fmlaLink="$D$7" horiz="1" inc="5" max="2500" page="10" val="265"/>
</file>

<file path=xl/ctrlProps/ctrlProp75.xml><?xml version="1.0" encoding="utf-8"?>
<formControlPr xmlns="http://schemas.microsoft.com/office/spreadsheetml/2009/9/main" objectType="Scroll" dx="15" fmlaLink="$D$8" horiz="1" inc="5" max="2500" page="10" val="245"/>
</file>

<file path=xl/ctrlProps/ctrlProp76.xml><?xml version="1.0" encoding="utf-8"?>
<formControlPr xmlns="http://schemas.microsoft.com/office/spreadsheetml/2009/9/main" objectType="Scroll" dx="15" fmlaLink="$D$9" horiz="1" inc="5" max="2500" page="10" val="260"/>
</file>

<file path=xl/ctrlProps/ctrlProp77.xml><?xml version="1.0" encoding="utf-8"?>
<formControlPr xmlns="http://schemas.microsoft.com/office/spreadsheetml/2009/9/main" objectType="Scroll" dx="15" fmlaLink="$D$10" horiz="1" inc="5" max="2500" page="10" val="280"/>
</file>

<file path=xl/ctrlProps/ctrlProp78.xml><?xml version="1.0" encoding="utf-8"?>
<formControlPr xmlns="http://schemas.microsoft.com/office/spreadsheetml/2009/9/main" objectType="Scroll" dx="15" fmlaLink="$D$11" horiz="1" inc="5" max="2500" page="10" val="240"/>
</file>

<file path=xl/ctrlProps/ctrlProp79.xml><?xml version="1.0" encoding="utf-8"?>
<formControlPr xmlns="http://schemas.microsoft.com/office/spreadsheetml/2009/9/main" objectType="Scroll" dx="15" fmlaLink="$D$12" horiz="1" inc="5" max="2500" page="10" val="270"/>
</file>

<file path=xl/ctrlProps/ctrlProp8.xml><?xml version="1.0" encoding="utf-8"?>
<formControlPr xmlns="http://schemas.microsoft.com/office/spreadsheetml/2009/9/main" objectType="Scroll" dx="16" fmlaLink="$E$6" horiz="1" inc="25" max="15000" min="2500" page="10" val="5575"/>
</file>

<file path=xl/ctrlProps/ctrlProp80.xml><?xml version="1.0" encoding="utf-8"?>
<formControlPr xmlns="http://schemas.microsoft.com/office/spreadsheetml/2009/9/main" objectType="Scroll" dx="15" fmlaLink="$D$13" horiz="1" inc="5" max="2500" page="10" val="280"/>
</file>

<file path=xl/ctrlProps/ctrlProp81.xml><?xml version="1.0" encoding="utf-8"?>
<formControlPr xmlns="http://schemas.microsoft.com/office/spreadsheetml/2009/9/main" objectType="Scroll" dx="15" fmlaLink="$D$14" horiz="1" inc="5" max="2500" page="10" val="285"/>
</file>

<file path=xl/ctrlProps/ctrlProp82.xml><?xml version="1.0" encoding="utf-8"?>
<formControlPr xmlns="http://schemas.microsoft.com/office/spreadsheetml/2009/9/main" objectType="Scroll" dx="15" fmlaLink="$D$15" horiz="1" inc="5" max="2500" page="10" val="250"/>
</file>

<file path=xl/ctrlProps/ctrlProp83.xml><?xml version="1.0" encoding="utf-8"?>
<formControlPr xmlns="http://schemas.microsoft.com/office/spreadsheetml/2009/9/main" objectType="Scroll" dx="15" fmlaLink="$D$8" horiz="1" inc="5" max="2500" page="10" val="245"/>
</file>

<file path=xl/ctrlProps/ctrlProp84.xml><?xml version="1.0" encoding="utf-8"?>
<formControlPr xmlns="http://schemas.microsoft.com/office/spreadsheetml/2009/9/main" objectType="Scroll" dx="15" fmlaLink="$D$9" horiz="1" inc="5" max="2500" page="10" val="260"/>
</file>

<file path=xl/ctrlProps/ctrlProp85.xml><?xml version="1.0" encoding="utf-8"?>
<formControlPr xmlns="http://schemas.microsoft.com/office/spreadsheetml/2009/9/main" objectType="Scroll" dx="15" fmlaLink="$D$10" horiz="1" inc="5" max="2500" page="10" val="280"/>
</file>

<file path=xl/ctrlProps/ctrlProp86.xml><?xml version="1.0" encoding="utf-8"?>
<formControlPr xmlns="http://schemas.microsoft.com/office/spreadsheetml/2009/9/main" objectType="Scroll" dx="15" fmlaLink="$D$11" horiz="1" inc="5" max="2500" page="10" val="240"/>
</file>

<file path=xl/ctrlProps/ctrlProp87.xml><?xml version="1.0" encoding="utf-8"?>
<formControlPr xmlns="http://schemas.microsoft.com/office/spreadsheetml/2009/9/main" objectType="Scroll" dx="15" fmlaLink="$D$12" horiz="1" inc="5" max="2500" page="10" val="270"/>
</file>

<file path=xl/ctrlProps/ctrlProp88.xml><?xml version="1.0" encoding="utf-8"?>
<formControlPr xmlns="http://schemas.microsoft.com/office/spreadsheetml/2009/9/main" objectType="Scroll" dx="15" fmlaLink="$D$13" horiz="1" inc="5" max="2500" page="10" val="280"/>
</file>

<file path=xl/ctrlProps/ctrlProp89.xml><?xml version="1.0" encoding="utf-8"?>
<formControlPr xmlns="http://schemas.microsoft.com/office/spreadsheetml/2009/9/main" objectType="Scroll" dx="15" fmlaLink="$D$14" horiz="1" inc="5" max="2500" page="10" val="285"/>
</file>

<file path=xl/ctrlProps/ctrlProp9.xml><?xml version="1.0" encoding="utf-8"?>
<formControlPr xmlns="http://schemas.microsoft.com/office/spreadsheetml/2009/9/main" objectType="Scroll" dx="22" fmlaLink="$A$3" horiz="1" max="4" min="1" page="10"/>
</file>

<file path=xl/ctrlProps/ctrlProp90.xml><?xml version="1.0" encoding="utf-8"?>
<formControlPr xmlns="http://schemas.microsoft.com/office/spreadsheetml/2009/9/main" objectType="Scroll" dx="15" fmlaLink="$D$15" horiz="1" inc="5" max="2500" page="10" val="250"/>
</file>

<file path=xl/ctrlProps/ctrlProp91.xml><?xml version="1.0" encoding="utf-8"?>
<formControlPr xmlns="http://schemas.microsoft.com/office/spreadsheetml/2009/9/main" objectType="Scroll" dx="15" fmlaLink="$E$5" horiz="1" inc="5" max="30000" min="750" page="10" val="2005"/>
</file>

<file path=xl/ctrlProps/ctrlProp92.xml><?xml version="1.0" encoding="utf-8"?>
<formControlPr xmlns="http://schemas.microsoft.com/office/spreadsheetml/2009/9/main" objectType="Scroll" dx="15" fmlaLink="$E$6" horiz="1" inc="5" max="30000" min="750" page="10" val="1985"/>
</file>

<file path=xl/ctrlProps/ctrlProp93.xml><?xml version="1.0" encoding="utf-8"?>
<formControlPr xmlns="http://schemas.microsoft.com/office/spreadsheetml/2009/9/main" objectType="Scroll" dx="15" fmlaLink="$E$7" horiz="1" inc="5" max="30000" min="750" page="10" val="2020"/>
</file>

<file path=xl/ctrlProps/ctrlProp94.xml><?xml version="1.0" encoding="utf-8"?>
<formControlPr xmlns="http://schemas.microsoft.com/office/spreadsheetml/2009/9/main" objectType="Scroll" dx="15" fmlaLink="$E$8" horiz="1" inc="5" max="30000" min="750" page="10" val="2060"/>
</file>

<file path=xl/ctrlProps/ctrlProp95.xml><?xml version="1.0" encoding="utf-8"?>
<formControlPr xmlns="http://schemas.microsoft.com/office/spreadsheetml/2009/9/main" objectType="Scroll" dx="15" fmlaLink="$E$9" horiz="1" inc="5" max="30000" min="750" page="10" val="2045"/>
</file>

<file path=xl/ctrlProps/ctrlProp96.xml><?xml version="1.0" encoding="utf-8"?>
<formControlPr xmlns="http://schemas.microsoft.com/office/spreadsheetml/2009/9/main" objectType="Scroll" dx="15" fmlaLink="$E$10" horiz="1" inc="5" max="30000" min="750" page="10" val="2175"/>
</file>

<file path=xl/ctrlProps/ctrlProp97.xml><?xml version="1.0" encoding="utf-8"?>
<formControlPr xmlns="http://schemas.microsoft.com/office/spreadsheetml/2009/9/main" objectType="Scroll" dx="15" fmlaLink="$E$11" horiz="1" inc="5" max="30000" min="750" page="10" val="2235"/>
</file>

<file path=xl/ctrlProps/ctrlProp98.xml><?xml version="1.0" encoding="utf-8"?>
<formControlPr xmlns="http://schemas.microsoft.com/office/spreadsheetml/2009/9/main" objectType="Scroll" dx="15" fmlaLink="$E$12" horiz="1" inc="5" max="30000" min="750" page="10" val="2260"/>
</file>

<file path=xl/ctrlProps/ctrlProp99.xml><?xml version="1.0" encoding="utf-8"?>
<formControlPr xmlns="http://schemas.microsoft.com/office/spreadsheetml/2009/9/main" objectType="Scroll" dx="15" fmlaLink="$E$13" horiz="1" inc="5" max="30000" min="750" page="10" val="236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704850</xdr:colOff>
          <xdr:row>4</xdr:row>
          <xdr:rowOff>47625</xdr:rowOff>
        </xdr:from>
        <xdr:to>
          <xdr:col>3</xdr:col>
          <xdr:colOff>1190625</xdr:colOff>
          <xdr:row>5</xdr:row>
          <xdr:rowOff>0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704850</xdr:colOff>
          <xdr:row>3</xdr:row>
          <xdr:rowOff>38100</xdr:rowOff>
        </xdr:from>
        <xdr:to>
          <xdr:col>3</xdr:col>
          <xdr:colOff>1190625</xdr:colOff>
          <xdr:row>4</xdr:row>
          <xdr:rowOff>9525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704850</xdr:colOff>
          <xdr:row>9</xdr:row>
          <xdr:rowOff>19050</xdr:rowOff>
        </xdr:from>
        <xdr:to>
          <xdr:col>3</xdr:col>
          <xdr:colOff>1190625</xdr:colOff>
          <xdr:row>9</xdr:row>
          <xdr:rowOff>180975</xdr:rowOff>
        </xdr:to>
        <xdr:sp macro="" textlink="">
          <xdr:nvSpPr>
            <xdr:cNvPr id="4099" name="Scroll Bar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704850</xdr:colOff>
          <xdr:row>8</xdr:row>
          <xdr:rowOff>28575</xdr:rowOff>
        </xdr:from>
        <xdr:to>
          <xdr:col>3</xdr:col>
          <xdr:colOff>1190625</xdr:colOff>
          <xdr:row>8</xdr:row>
          <xdr:rowOff>190500</xdr:rowOff>
        </xdr:to>
        <xdr:sp macro="" textlink="">
          <xdr:nvSpPr>
            <xdr:cNvPr id="4100" name="Scroll Bar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1104900</xdr:colOff>
          <xdr:row>2</xdr:row>
          <xdr:rowOff>19050</xdr:rowOff>
        </xdr:from>
        <xdr:to>
          <xdr:col>2</xdr:col>
          <xdr:colOff>1590675</xdr:colOff>
          <xdr:row>2</xdr:row>
          <xdr:rowOff>180975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1104900</xdr:colOff>
          <xdr:row>3</xdr:row>
          <xdr:rowOff>19050</xdr:rowOff>
        </xdr:from>
        <xdr:to>
          <xdr:col>2</xdr:col>
          <xdr:colOff>1590675</xdr:colOff>
          <xdr:row>3</xdr:row>
          <xdr:rowOff>180975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1104900</xdr:colOff>
          <xdr:row>4</xdr:row>
          <xdr:rowOff>19050</xdr:rowOff>
        </xdr:from>
        <xdr:to>
          <xdr:col>2</xdr:col>
          <xdr:colOff>1590675</xdr:colOff>
          <xdr:row>4</xdr:row>
          <xdr:rowOff>180975</xdr:rowOff>
        </xdr:to>
        <xdr:sp macro="" textlink="">
          <xdr:nvSpPr>
            <xdr:cNvPr id="5123" name="Scroll Bar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1104900</xdr:colOff>
          <xdr:row>5</xdr:row>
          <xdr:rowOff>19050</xdr:rowOff>
        </xdr:from>
        <xdr:to>
          <xdr:col>2</xdr:col>
          <xdr:colOff>1590675</xdr:colOff>
          <xdr:row>5</xdr:row>
          <xdr:rowOff>180975</xdr:rowOff>
        </xdr:to>
        <xdr:sp macro="" textlink="">
          <xdr:nvSpPr>
            <xdr:cNvPr id="5124" name="Scroll Bar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866775</xdr:colOff>
          <xdr:row>2</xdr:row>
          <xdr:rowOff>28575</xdr:rowOff>
        </xdr:from>
        <xdr:to>
          <xdr:col>1</xdr:col>
          <xdr:colOff>1352550</xdr:colOff>
          <xdr:row>2</xdr:row>
          <xdr:rowOff>190500</xdr:rowOff>
        </xdr:to>
        <xdr:sp macro="" textlink="">
          <xdr:nvSpPr>
            <xdr:cNvPr id="25601" name="Scroll Bar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4</xdr:row>
          <xdr:rowOff>38100</xdr:rowOff>
        </xdr:from>
        <xdr:to>
          <xdr:col>2</xdr:col>
          <xdr:colOff>1657350</xdr:colOff>
          <xdr:row>4</xdr:row>
          <xdr:rowOff>190500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5</xdr:row>
          <xdr:rowOff>38100</xdr:rowOff>
        </xdr:from>
        <xdr:to>
          <xdr:col>2</xdr:col>
          <xdr:colOff>1657350</xdr:colOff>
          <xdr:row>5</xdr:row>
          <xdr:rowOff>190500</xdr:rowOff>
        </xdr:to>
        <xdr:sp macro="" textlink="">
          <xdr:nvSpPr>
            <xdr:cNvPr id="7170" name="Scroll Bar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6</xdr:row>
          <xdr:rowOff>38100</xdr:rowOff>
        </xdr:from>
        <xdr:to>
          <xdr:col>2</xdr:col>
          <xdr:colOff>1657350</xdr:colOff>
          <xdr:row>6</xdr:row>
          <xdr:rowOff>190500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7</xdr:row>
          <xdr:rowOff>38100</xdr:rowOff>
        </xdr:from>
        <xdr:to>
          <xdr:col>2</xdr:col>
          <xdr:colOff>1657350</xdr:colOff>
          <xdr:row>7</xdr:row>
          <xdr:rowOff>190500</xdr:rowOff>
        </xdr:to>
        <xdr:sp macro="" textlink="">
          <xdr:nvSpPr>
            <xdr:cNvPr id="7172" name="Scroll Bar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8</xdr:row>
          <xdr:rowOff>38100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7173" name="Scroll Bar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9</xdr:row>
          <xdr:rowOff>38100</xdr:rowOff>
        </xdr:from>
        <xdr:to>
          <xdr:col>2</xdr:col>
          <xdr:colOff>1657350</xdr:colOff>
          <xdr:row>9</xdr:row>
          <xdr:rowOff>190500</xdr:rowOff>
        </xdr:to>
        <xdr:sp macro="" textlink="">
          <xdr:nvSpPr>
            <xdr:cNvPr id="7174" name="Scroll Bar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10</xdr:row>
          <xdr:rowOff>38100</xdr:rowOff>
        </xdr:from>
        <xdr:to>
          <xdr:col>2</xdr:col>
          <xdr:colOff>1657350</xdr:colOff>
          <xdr:row>10</xdr:row>
          <xdr:rowOff>190500</xdr:rowOff>
        </xdr:to>
        <xdr:sp macro="" textlink="">
          <xdr:nvSpPr>
            <xdr:cNvPr id="7175" name="Scroll Bar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11</xdr:row>
          <xdr:rowOff>38100</xdr:rowOff>
        </xdr:from>
        <xdr:to>
          <xdr:col>2</xdr:col>
          <xdr:colOff>1657350</xdr:colOff>
          <xdr:row>11</xdr:row>
          <xdr:rowOff>190500</xdr:rowOff>
        </xdr:to>
        <xdr:sp macro="" textlink="">
          <xdr:nvSpPr>
            <xdr:cNvPr id="7176" name="Scroll Bar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12</xdr:row>
          <xdr:rowOff>38100</xdr:rowOff>
        </xdr:from>
        <xdr:to>
          <xdr:col>2</xdr:col>
          <xdr:colOff>1657350</xdr:colOff>
          <xdr:row>12</xdr:row>
          <xdr:rowOff>190500</xdr:rowOff>
        </xdr:to>
        <xdr:sp macro="" textlink="">
          <xdr:nvSpPr>
            <xdr:cNvPr id="7177" name="Scroll Bar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13</xdr:row>
          <xdr:rowOff>38100</xdr:rowOff>
        </xdr:from>
        <xdr:to>
          <xdr:col>2</xdr:col>
          <xdr:colOff>1657350</xdr:colOff>
          <xdr:row>13</xdr:row>
          <xdr:rowOff>190500</xdr:rowOff>
        </xdr:to>
        <xdr:sp macro="" textlink="">
          <xdr:nvSpPr>
            <xdr:cNvPr id="7178" name="Scroll Bar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14</xdr:row>
          <xdr:rowOff>38100</xdr:rowOff>
        </xdr:from>
        <xdr:to>
          <xdr:col>2</xdr:col>
          <xdr:colOff>1657350</xdr:colOff>
          <xdr:row>14</xdr:row>
          <xdr:rowOff>190500</xdr:rowOff>
        </xdr:to>
        <xdr:sp macro="" textlink="">
          <xdr:nvSpPr>
            <xdr:cNvPr id="7179" name="Scroll Bar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7</xdr:row>
          <xdr:rowOff>38100</xdr:rowOff>
        </xdr:from>
        <xdr:to>
          <xdr:col>2</xdr:col>
          <xdr:colOff>1657350</xdr:colOff>
          <xdr:row>7</xdr:row>
          <xdr:rowOff>190500</xdr:rowOff>
        </xdr:to>
        <xdr:sp macro="" textlink="">
          <xdr:nvSpPr>
            <xdr:cNvPr id="7180" name="Scroll Bar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8</xdr:row>
          <xdr:rowOff>38100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7181" name="Scroll Bar 13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9</xdr:row>
          <xdr:rowOff>38100</xdr:rowOff>
        </xdr:from>
        <xdr:to>
          <xdr:col>2</xdr:col>
          <xdr:colOff>1657350</xdr:colOff>
          <xdr:row>9</xdr:row>
          <xdr:rowOff>190500</xdr:rowOff>
        </xdr:to>
        <xdr:sp macro="" textlink="">
          <xdr:nvSpPr>
            <xdr:cNvPr id="7182" name="Scroll Bar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10</xdr:row>
          <xdr:rowOff>38100</xdr:rowOff>
        </xdr:from>
        <xdr:to>
          <xdr:col>2</xdr:col>
          <xdr:colOff>1657350</xdr:colOff>
          <xdr:row>10</xdr:row>
          <xdr:rowOff>190500</xdr:rowOff>
        </xdr:to>
        <xdr:sp macro="" textlink="">
          <xdr:nvSpPr>
            <xdr:cNvPr id="7183" name="Scroll Bar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11</xdr:row>
          <xdr:rowOff>38100</xdr:rowOff>
        </xdr:from>
        <xdr:to>
          <xdr:col>2</xdr:col>
          <xdr:colOff>1657350</xdr:colOff>
          <xdr:row>11</xdr:row>
          <xdr:rowOff>190500</xdr:rowOff>
        </xdr:to>
        <xdr:sp macro="" textlink="">
          <xdr:nvSpPr>
            <xdr:cNvPr id="7184" name="Scroll Bar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12</xdr:row>
          <xdr:rowOff>38100</xdr:rowOff>
        </xdr:from>
        <xdr:to>
          <xdr:col>2</xdr:col>
          <xdr:colOff>1657350</xdr:colOff>
          <xdr:row>12</xdr:row>
          <xdr:rowOff>190500</xdr:rowOff>
        </xdr:to>
        <xdr:sp macro="" textlink="">
          <xdr:nvSpPr>
            <xdr:cNvPr id="7185" name="Scroll Bar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13</xdr:row>
          <xdr:rowOff>38100</xdr:rowOff>
        </xdr:from>
        <xdr:to>
          <xdr:col>2</xdr:col>
          <xdr:colOff>1657350</xdr:colOff>
          <xdr:row>13</xdr:row>
          <xdr:rowOff>190500</xdr:rowOff>
        </xdr:to>
        <xdr:sp macro="" textlink="">
          <xdr:nvSpPr>
            <xdr:cNvPr id="7186" name="Scroll Bar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14</xdr:row>
          <xdr:rowOff>38100</xdr:rowOff>
        </xdr:from>
        <xdr:to>
          <xdr:col>2</xdr:col>
          <xdr:colOff>1657350</xdr:colOff>
          <xdr:row>14</xdr:row>
          <xdr:rowOff>190500</xdr:rowOff>
        </xdr:to>
        <xdr:sp macro="" textlink="">
          <xdr:nvSpPr>
            <xdr:cNvPr id="7187" name="Scroll Bar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</xdr:row>
          <xdr:rowOff>38100</xdr:rowOff>
        </xdr:from>
        <xdr:to>
          <xdr:col>4</xdr:col>
          <xdr:colOff>514350</xdr:colOff>
          <xdr:row>4</xdr:row>
          <xdr:rowOff>190500</xdr:rowOff>
        </xdr:to>
        <xdr:sp macro="" textlink="">
          <xdr:nvSpPr>
            <xdr:cNvPr id="7188" name="Scroll Bar 20" hidden="1">
              <a:extLst>
                <a:ext uri="{63B3BB69-23CF-44E3-9099-C40C66FF867C}">
                  <a14:compatExt spid="_x0000_s7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38100</xdr:rowOff>
        </xdr:from>
        <xdr:to>
          <xdr:col>4</xdr:col>
          <xdr:colOff>514350</xdr:colOff>
          <xdr:row>5</xdr:row>
          <xdr:rowOff>190500</xdr:rowOff>
        </xdr:to>
        <xdr:sp macro="" textlink="">
          <xdr:nvSpPr>
            <xdr:cNvPr id="7189" name="Scroll Bar 21" hidden="1">
              <a:extLst>
                <a:ext uri="{63B3BB69-23CF-44E3-9099-C40C66FF867C}">
                  <a14:compatExt spid="_x0000_s7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38100</xdr:rowOff>
        </xdr:from>
        <xdr:to>
          <xdr:col>4</xdr:col>
          <xdr:colOff>514350</xdr:colOff>
          <xdr:row>6</xdr:row>
          <xdr:rowOff>190500</xdr:rowOff>
        </xdr:to>
        <xdr:sp macro="" textlink="">
          <xdr:nvSpPr>
            <xdr:cNvPr id="7190" name="Scroll Bar 22" hidden="1">
              <a:extLst>
                <a:ext uri="{63B3BB69-23CF-44E3-9099-C40C66FF867C}">
                  <a14:compatExt spid="_x0000_s7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38100</xdr:rowOff>
        </xdr:from>
        <xdr:to>
          <xdr:col>4</xdr:col>
          <xdr:colOff>514350</xdr:colOff>
          <xdr:row>7</xdr:row>
          <xdr:rowOff>190500</xdr:rowOff>
        </xdr:to>
        <xdr:sp macro="" textlink="">
          <xdr:nvSpPr>
            <xdr:cNvPr id="7191" name="Scroll Bar 23" hidden="1">
              <a:extLst>
                <a:ext uri="{63B3BB69-23CF-44E3-9099-C40C66FF867C}">
                  <a14:compatExt spid="_x0000_s7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38100</xdr:rowOff>
        </xdr:from>
        <xdr:to>
          <xdr:col>4</xdr:col>
          <xdr:colOff>514350</xdr:colOff>
          <xdr:row>8</xdr:row>
          <xdr:rowOff>190500</xdr:rowOff>
        </xdr:to>
        <xdr:sp macro="" textlink="">
          <xdr:nvSpPr>
            <xdr:cNvPr id="7192" name="Scroll Bar 24" hidden="1">
              <a:extLst>
                <a:ext uri="{63B3BB69-23CF-44E3-9099-C40C66FF867C}">
                  <a14:compatExt spid="_x0000_s7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38100</xdr:rowOff>
        </xdr:from>
        <xdr:to>
          <xdr:col>4</xdr:col>
          <xdr:colOff>514350</xdr:colOff>
          <xdr:row>9</xdr:row>
          <xdr:rowOff>190500</xdr:rowOff>
        </xdr:to>
        <xdr:sp macro="" textlink="">
          <xdr:nvSpPr>
            <xdr:cNvPr id="7193" name="Scroll Bar 25" hidden="1">
              <a:extLst>
                <a:ext uri="{63B3BB69-23CF-44E3-9099-C40C66FF867C}">
                  <a14:compatExt spid="_x0000_s7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38100</xdr:rowOff>
        </xdr:from>
        <xdr:to>
          <xdr:col>4</xdr:col>
          <xdr:colOff>514350</xdr:colOff>
          <xdr:row>10</xdr:row>
          <xdr:rowOff>190500</xdr:rowOff>
        </xdr:to>
        <xdr:sp macro="" textlink="">
          <xdr:nvSpPr>
            <xdr:cNvPr id="7194" name="Scroll Bar 26" hidden="1">
              <a:extLst>
                <a:ext uri="{63B3BB69-23CF-44E3-9099-C40C66FF867C}">
                  <a14:compatExt spid="_x0000_s7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38100</xdr:rowOff>
        </xdr:from>
        <xdr:to>
          <xdr:col>4</xdr:col>
          <xdr:colOff>514350</xdr:colOff>
          <xdr:row>11</xdr:row>
          <xdr:rowOff>190500</xdr:rowOff>
        </xdr:to>
        <xdr:sp macro="" textlink="">
          <xdr:nvSpPr>
            <xdr:cNvPr id="7195" name="Scroll Bar 27" hidden="1">
              <a:extLst>
                <a:ext uri="{63B3BB69-23CF-44E3-9099-C40C66FF867C}">
                  <a14:compatExt spid="_x0000_s7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38100</xdr:rowOff>
        </xdr:from>
        <xdr:to>
          <xdr:col>4</xdr:col>
          <xdr:colOff>514350</xdr:colOff>
          <xdr:row>12</xdr:row>
          <xdr:rowOff>190500</xdr:rowOff>
        </xdr:to>
        <xdr:sp macro="" textlink="">
          <xdr:nvSpPr>
            <xdr:cNvPr id="7196" name="Scroll Bar 28" hidden="1">
              <a:extLst>
                <a:ext uri="{63B3BB69-23CF-44E3-9099-C40C66FF867C}">
                  <a14:compatExt spid="_x0000_s7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38100</xdr:rowOff>
        </xdr:from>
        <xdr:to>
          <xdr:col>4</xdr:col>
          <xdr:colOff>514350</xdr:colOff>
          <xdr:row>13</xdr:row>
          <xdr:rowOff>190500</xdr:rowOff>
        </xdr:to>
        <xdr:sp macro="" textlink="">
          <xdr:nvSpPr>
            <xdr:cNvPr id="7197" name="Scroll Bar 29" hidden="1">
              <a:extLst>
                <a:ext uri="{63B3BB69-23CF-44E3-9099-C40C66FF867C}">
                  <a14:compatExt spid="_x0000_s7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14</xdr:row>
          <xdr:rowOff>38100</xdr:rowOff>
        </xdr:from>
        <xdr:to>
          <xdr:col>4</xdr:col>
          <xdr:colOff>514350</xdr:colOff>
          <xdr:row>14</xdr:row>
          <xdr:rowOff>190500</xdr:rowOff>
        </xdr:to>
        <xdr:sp macro="" textlink="">
          <xdr:nvSpPr>
            <xdr:cNvPr id="7198" name="Scroll Bar 30" hidden="1">
              <a:extLst>
                <a:ext uri="{63B3BB69-23CF-44E3-9099-C40C66FF867C}">
                  <a14:compatExt spid="_x0000_s7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17</xdr:row>
          <xdr:rowOff>38100</xdr:rowOff>
        </xdr:from>
        <xdr:to>
          <xdr:col>3</xdr:col>
          <xdr:colOff>581025</xdr:colOff>
          <xdr:row>17</xdr:row>
          <xdr:rowOff>190500</xdr:rowOff>
        </xdr:to>
        <xdr:sp macro="" textlink="">
          <xdr:nvSpPr>
            <xdr:cNvPr id="7199" name="Scroll Bar 31" hidden="1">
              <a:extLst>
                <a:ext uri="{63B3BB69-23CF-44E3-9099-C40C66FF867C}">
                  <a14:compatExt spid="_x0000_s7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4</xdr:row>
          <xdr:rowOff>38100</xdr:rowOff>
        </xdr:from>
        <xdr:to>
          <xdr:col>2</xdr:col>
          <xdr:colOff>1657350</xdr:colOff>
          <xdr:row>4</xdr:row>
          <xdr:rowOff>190500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5</xdr:row>
          <xdr:rowOff>38100</xdr:rowOff>
        </xdr:from>
        <xdr:to>
          <xdr:col>2</xdr:col>
          <xdr:colOff>1657350</xdr:colOff>
          <xdr:row>5</xdr:row>
          <xdr:rowOff>190500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6</xdr:row>
          <xdr:rowOff>38100</xdr:rowOff>
        </xdr:from>
        <xdr:to>
          <xdr:col>2</xdr:col>
          <xdr:colOff>1657350</xdr:colOff>
          <xdr:row>6</xdr:row>
          <xdr:rowOff>190500</xdr:rowOff>
        </xdr:to>
        <xdr:sp macro="" textlink="">
          <xdr:nvSpPr>
            <xdr:cNvPr id="8195" name="Scroll Bar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7</xdr:row>
          <xdr:rowOff>38100</xdr:rowOff>
        </xdr:from>
        <xdr:to>
          <xdr:col>2</xdr:col>
          <xdr:colOff>1657350</xdr:colOff>
          <xdr:row>7</xdr:row>
          <xdr:rowOff>190500</xdr:rowOff>
        </xdr:to>
        <xdr:sp macro="" textlink="">
          <xdr:nvSpPr>
            <xdr:cNvPr id="8196" name="Scroll Bar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8</xdr:row>
          <xdr:rowOff>38100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8197" name="Scroll Bar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9</xdr:row>
          <xdr:rowOff>38100</xdr:rowOff>
        </xdr:from>
        <xdr:to>
          <xdr:col>2</xdr:col>
          <xdr:colOff>1657350</xdr:colOff>
          <xdr:row>9</xdr:row>
          <xdr:rowOff>190500</xdr:rowOff>
        </xdr:to>
        <xdr:sp macro="" textlink="">
          <xdr:nvSpPr>
            <xdr:cNvPr id="8198" name="Scroll Bar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10</xdr:row>
          <xdr:rowOff>38100</xdr:rowOff>
        </xdr:from>
        <xdr:to>
          <xdr:col>2</xdr:col>
          <xdr:colOff>1657350</xdr:colOff>
          <xdr:row>10</xdr:row>
          <xdr:rowOff>190500</xdr:rowOff>
        </xdr:to>
        <xdr:sp macro="" textlink="">
          <xdr:nvSpPr>
            <xdr:cNvPr id="8199" name="Scroll Bar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11</xdr:row>
          <xdr:rowOff>38100</xdr:rowOff>
        </xdr:from>
        <xdr:to>
          <xdr:col>2</xdr:col>
          <xdr:colOff>1657350</xdr:colOff>
          <xdr:row>11</xdr:row>
          <xdr:rowOff>190500</xdr:rowOff>
        </xdr:to>
        <xdr:sp macro="" textlink="">
          <xdr:nvSpPr>
            <xdr:cNvPr id="8200" name="Scroll Bar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12</xdr:row>
          <xdr:rowOff>38100</xdr:rowOff>
        </xdr:from>
        <xdr:to>
          <xdr:col>2</xdr:col>
          <xdr:colOff>1657350</xdr:colOff>
          <xdr:row>12</xdr:row>
          <xdr:rowOff>190500</xdr:rowOff>
        </xdr:to>
        <xdr:sp macro="" textlink="">
          <xdr:nvSpPr>
            <xdr:cNvPr id="8201" name="Scroll Bar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13</xdr:row>
          <xdr:rowOff>38100</xdr:rowOff>
        </xdr:from>
        <xdr:to>
          <xdr:col>2</xdr:col>
          <xdr:colOff>1657350</xdr:colOff>
          <xdr:row>13</xdr:row>
          <xdr:rowOff>190500</xdr:rowOff>
        </xdr:to>
        <xdr:sp macro="" textlink="">
          <xdr:nvSpPr>
            <xdr:cNvPr id="8202" name="Scroll Bar 10" hidden="1">
              <a:extLst>
                <a:ext uri="{63B3BB69-23CF-44E3-9099-C40C66FF867C}">
                  <a14:compatExt spid="_x0000_s8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14</xdr:row>
          <xdr:rowOff>38100</xdr:rowOff>
        </xdr:from>
        <xdr:to>
          <xdr:col>2</xdr:col>
          <xdr:colOff>1657350</xdr:colOff>
          <xdr:row>14</xdr:row>
          <xdr:rowOff>190500</xdr:rowOff>
        </xdr:to>
        <xdr:sp macro="" textlink="">
          <xdr:nvSpPr>
            <xdr:cNvPr id="8203" name="Scroll Bar 11" hidden="1">
              <a:extLst>
                <a:ext uri="{63B3BB69-23CF-44E3-9099-C40C66FF867C}">
                  <a14:compatExt spid="_x0000_s8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7</xdr:row>
          <xdr:rowOff>38100</xdr:rowOff>
        </xdr:from>
        <xdr:to>
          <xdr:col>2</xdr:col>
          <xdr:colOff>1657350</xdr:colOff>
          <xdr:row>7</xdr:row>
          <xdr:rowOff>190500</xdr:rowOff>
        </xdr:to>
        <xdr:sp macro="" textlink="">
          <xdr:nvSpPr>
            <xdr:cNvPr id="8204" name="Scroll Bar 12" hidden="1">
              <a:extLst>
                <a:ext uri="{63B3BB69-23CF-44E3-9099-C40C66FF867C}">
                  <a14:compatExt spid="_x0000_s8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8</xdr:row>
          <xdr:rowOff>38100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8205" name="Scroll Bar 13" hidden="1">
              <a:extLst>
                <a:ext uri="{63B3BB69-23CF-44E3-9099-C40C66FF867C}">
                  <a14:compatExt spid="_x0000_s8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9</xdr:row>
          <xdr:rowOff>38100</xdr:rowOff>
        </xdr:from>
        <xdr:to>
          <xdr:col>2</xdr:col>
          <xdr:colOff>1657350</xdr:colOff>
          <xdr:row>9</xdr:row>
          <xdr:rowOff>190500</xdr:rowOff>
        </xdr:to>
        <xdr:sp macro="" textlink="">
          <xdr:nvSpPr>
            <xdr:cNvPr id="8206" name="Scroll Bar 14" hidden="1">
              <a:extLst>
                <a:ext uri="{63B3BB69-23CF-44E3-9099-C40C66FF867C}">
                  <a14:compatExt spid="_x0000_s8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10</xdr:row>
          <xdr:rowOff>38100</xdr:rowOff>
        </xdr:from>
        <xdr:to>
          <xdr:col>2</xdr:col>
          <xdr:colOff>1657350</xdr:colOff>
          <xdr:row>10</xdr:row>
          <xdr:rowOff>190500</xdr:rowOff>
        </xdr:to>
        <xdr:sp macro="" textlink="">
          <xdr:nvSpPr>
            <xdr:cNvPr id="8207" name="Scroll Bar 15" hidden="1">
              <a:extLst>
                <a:ext uri="{63B3BB69-23CF-44E3-9099-C40C66FF867C}">
                  <a14:compatExt spid="_x0000_s8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11</xdr:row>
          <xdr:rowOff>38100</xdr:rowOff>
        </xdr:from>
        <xdr:to>
          <xdr:col>2</xdr:col>
          <xdr:colOff>1657350</xdr:colOff>
          <xdr:row>11</xdr:row>
          <xdr:rowOff>190500</xdr:rowOff>
        </xdr:to>
        <xdr:sp macro="" textlink="">
          <xdr:nvSpPr>
            <xdr:cNvPr id="8208" name="Scroll Bar 16" hidden="1">
              <a:extLst>
                <a:ext uri="{63B3BB69-23CF-44E3-9099-C40C66FF867C}">
                  <a14:compatExt spid="_x0000_s8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12</xdr:row>
          <xdr:rowOff>38100</xdr:rowOff>
        </xdr:from>
        <xdr:to>
          <xdr:col>2</xdr:col>
          <xdr:colOff>1657350</xdr:colOff>
          <xdr:row>12</xdr:row>
          <xdr:rowOff>190500</xdr:rowOff>
        </xdr:to>
        <xdr:sp macro="" textlink="">
          <xdr:nvSpPr>
            <xdr:cNvPr id="8209" name="Scroll Bar 17" hidden="1">
              <a:extLst>
                <a:ext uri="{63B3BB69-23CF-44E3-9099-C40C66FF867C}">
                  <a14:compatExt spid="_x0000_s8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13</xdr:row>
          <xdr:rowOff>38100</xdr:rowOff>
        </xdr:from>
        <xdr:to>
          <xdr:col>2</xdr:col>
          <xdr:colOff>1657350</xdr:colOff>
          <xdr:row>13</xdr:row>
          <xdr:rowOff>190500</xdr:rowOff>
        </xdr:to>
        <xdr:sp macro="" textlink="">
          <xdr:nvSpPr>
            <xdr:cNvPr id="8210" name="Scroll Bar 18" hidden="1">
              <a:extLst>
                <a:ext uri="{63B3BB69-23CF-44E3-9099-C40C66FF867C}">
                  <a14:compatExt spid="_x0000_s8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14</xdr:row>
          <xdr:rowOff>38100</xdr:rowOff>
        </xdr:from>
        <xdr:to>
          <xdr:col>2</xdr:col>
          <xdr:colOff>1657350</xdr:colOff>
          <xdr:row>14</xdr:row>
          <xdr:rowOff>190500</xdr:rowOff>
        </xdr:to>
        <xdr:sp macro="" textlink="">
          <xdr:nvSpPr>
            <xdr:cNvPr id="8211" name="Scroll Bar 19" hidden="1">
              <a:extLst>
                <a:ext uri="{63B3BB69-23CF-44E3-9099-C40C66FF867C}">
                  <a14:compatExt spid="_x0000_s8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</xdr:row>
          <xdr:rowOff>38100</xdr:rowOff>
        </xdr:from>
        <xdr:to>
          <xdr:col>4</xdr:col>
          <xdr:colOff>514350</xdr:colOff>
          <xdr:row>4</xdr:row>
          <xdr:rowOff>190500</xdr:rowOff>
        </xdr:to>
        <xdr:sp macro="" textlink="">
          <xdr:nvSpPr>
            <xdr:cNvPr id="8212" name="Scroll Bar 20" hidden="1">
              <a:extLst>
                <a:ext uri="{63B3BB69-23CF-44E3-9099-C40C66FF867C}">
                  <a14:compatExt spid="_x0000_s8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38100</xdr:rowOff>
        </xdr:from>
        <xdr:to>
          <xdr:col>4</xdr:col>
          <xdr:colOff>514350</xdr:colOff>
          <xdr:row>5</xdr:row>
          <xdr:rowOff>190500</xdr:rowOff>
        </xdr:to>
        <xdr:sp macro="" textlink="">
          <xdr:nvSpPr>
            <xdr:cNvPr id="8213" name="Scroll Bar 21" hidden="1">
              <a:extLst>
                <a:ext uri="{63B3BB69-23CF-44E3-9099-C40C66FF867C}">
                  <a14:compatExt spid="_x0000_s8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38100</xdr:rowOff>
        </xdr:from>
        <xdr:to>
          <xdr:col>4</xdr:col>
          <xdr:colOff>514350</xdr:colOff>
          <xdr:row>6</xdr:row>
          <xdr:rowOff>190500</xdr:rowOff>
        </xdr:to>
        <xdr:sp macro="" textlink="">
          <xdr:nvSpPr>
            <xdr:cNvPr id="8214" name="Scroll Bar 22" hidden="1">
              <a:extLst>
                <a:ext uri="{63B3BB69-23CF-44E3-9099-C40C66FF867C}">
                  <a14:compatExt spid="_x0000_s8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38100</xdr:rowOff>
        </xdr:from>
        <xdr:to>
          <xdr:col>4</xdr:col>
          <xdr:colOff>514350</xdr:colOff>
          <xdr:row>7</xdr:row>
          <xdr:rowOff>190500</xdr:rowOff>
        </xdr:to>
        <xdr:sp macro="" textlink="">
          <xdr:nvSpPr>
            <xdr:cNvPr id="8215" name="Scroll Bar 23" hidden="1">
              <a:extLst>
                <a:ext uri="{63B3BB69-23CF-44E3-9099-C40C66FF867C}">
                  <a14:compatExt spid="_x0000_s8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38100</xdr:rowOff>
        </xdr:from>
        <xdr:to>
          <xdr:col>4</xdr:col>
          <xdr:colOff>514350</xdr:colOff>
          <xdr:row>8</xdr:row>
          <xdr:rowOff>190500</xdr:rowOff>
        </xdr:to>
        <xdr:sp macro="" textlink="">
          <xdr:nvSpPr>
            <xdr:cNvPr id="8216" name="Scroll Bar 24" hidden="1">
              <a:extLst>
                <a:ext uri="{63B3BB69-23CF-44E3-9099-C40C66FF867C}">
                  <a14:compatExt spid="_x0000_s8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38100</xdr:rowOff>
        </xdr:from>
        <xdr:to>
          <xdr:col>4</xdr:col>
          <xdr:colOff>514350</xdr:colOff>
          <xdr:row>9</xdr:row>
          <xdr:rowOff>190500</xdr:rowOff>
        </xdr:to>
        <xdr:sp macro="" textlink="">
          <xdr:nvSpPr>
            <xdr:cNvPr id="8217" name="Scroll Bar 25" hidden="1">
              <a:extLst>
                <a:ext uri="{63B3BB69-23CF-44E3-9099-C40C66FF867C}">
                  <a14:compatExt spid="_x0000_s8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38100</xdr:rowOff>
        </xdr:from>
        <xdr:to>
          <xdr:col>4</xdr:col>
          <xdr:colOff>514350</xdr:colOff>
          <xdr:row>10</xdr:row>
          <xdr:rowOff>190500</xdr:rowOff>
        </xdr:to>
        <xdr:sp macro="" textlink="">
          <xdr:nvSpPr>
            <xdr:cNvPr id="8218" name="Scroll Bar 26" hidden="1">
              <a:extLst>
                <a:ext uri="{63B3BB69-23CF-44E3-9099-C40C66FF867C}">
                  <a14:compatExt spid="_x0000_s8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38100</xdr:rowOff>
        </xdr:from>
        <xdr:to>
          <xdr:col>4</xdr:col>
          <xdr:colOff>514350</xdr:colOff>
          <xdr:row>11</xdr:row>
          <xdr:rowOff>190500</xdr:rowOff>
        </xdr:to>
        <xdr:sp macro="" textlink="">
          <xdr:nvSpPr>
            <xdr:cNvPr id="8219" name="Scroll Bar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38100</xdr:rowOff>
        </xdr:from>
        <xdr:to>
          <xdr:col>4</xdr:col>
          <xdr:colOff>514350</xdr:colOff>
          <xdr:row>12</xdr:row>
          <xdr:rowOff>190500</xdr:rowOff>
        </xdr:to>
        <xdr:sp macro="" textlink="">
          <xdr:nvSpPr>
            <xdr:cNvPr id="8220" name="Scroll Bar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38100</xdr:rowOff>
        </xdr:from>
        <xdr:to>
          <xdr:col>4</xdr:col>
          <xdr:colOff>514350</xdr:colOff>
          <xdr:row>13</xdr:row>
          <xdr:rowOff>190500</xdr:rowOff>
        </xdr:to>
        <xdr:sp macro="" textlink="">
          <xdr:nvSpPr>
            <xdr:cNvPr id="8221" name="Scroll Bar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14</xdr:row>
          <xdr:rowOff>38100</xdr:rowOff>
        </xdr:from>
        <xdr:to>
          <xdr:col>4</xdr:col>
          <xdr:colOff>514350</xdr:colOff>
          <xdr:row>14</xdr:row>
          <xdr:rowOff>190500</xdr:rowOff>
        </xdr:to>
        <xdr:sp macro="" textlink="">
          <xdr:nvSpPr>
            <xdr:cNvPr id="8222" name="Scroll Bar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17</xdr:row>
          <xdr:rowOff>38100</xdr:rowOff>
        </xdr:from>
        <xdr:to>
          <xdr:col>3</xdr:col>
          <xdr:colOff>581025</xdr:colOff>
          <xdr:row>17</xdr:row>
          <xdr:rowOff>190500</xdr:rowOff>
        </xdr:to>
        <xdr:sp macro="" textlink="">
          <xdr:nvSpPr>
            <xdr:cNvPr id="8223" name="Scroll Bar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4</xdr:row>
          <xdr:rowOff>38100</xdr:rowOff>
        </xdr:from>
        <xdr:to>
          <xdr:col>2</xdr:col>
          <xdr:colOff>1657350</xdr:colOff>
          <xdr:row>4</xdr:row>
          <xdr:rowOff>190500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5</xdr:row>
          <xdr:rowOff>38100</xdr:rowOff>
        </xdr:from>
        <xdr:to>
          <xdr:col>2</xdr:col>
          <xdr:colOff>1657350</xdr:colOff>
          <xdr:row>5</xdr:row>
          <xdr:rowOff>190500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6</xdr:row>
          <xdr:rowOff>38100</xdr:rowOff>
        </xdr:from>
        <xdr:to>
          <xdr:col>2</xdr:col>
          <xdr:colOff>1657350</xdr:colOff>
          <xdr:row>6</xdr:row>
          <xdr:rowOff>190500</xdr:rowOff>
        </xdr:to>
        <xdr:sp macro="" textlink="">
          <xdr:nvSpPr>
            <xdr:cNvPr id="6147" name="Scroll Bar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7</xdr:row>
          <xdr:rowOff>38100</xdr:rowOff>
        </xdr:from>
        <xdr:to>
          <xdr:col>2</xdr:col>
          <xdr:colOff>1657350</xdr:colOff>
          <xdr:row>7</xdr:row>
          <xdr:rowOff>190500</xdr:rowOff>
        </xdr:to>
        <xdr:sp macro="" textlink="">
          <xdr:nvSpPr>
            <xdr:cNvPr id="6148" name="Scroll Bar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8</xdr:row>
          <xdr:rowOff>38100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9</xdr:row>
          <xdr:rowOff>38100</xdr:rowOff>
        </xdr:from>
        <xdr:to>
          <xdr:col>2</xdr:col>
          <xdr:colOff>1657350</xdr:colOff>
          <xdr:row>9</xdr:row>
          <xdr:rowOff>190500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10</xdr:row>
          <xdr:rowOff>38100</xdr:rowOff>
        </xdr:from>
        <xdr:to>
          <xdr:col>2</xdr:col>
          <xdr:colOff>1657350</xdr:colOff>
          <xdr:row>10</xdr:row>
          <xdr:rowOff>190500</xdr:rowOff>
        </xdr:to>
        <xdr:sp macro="" textlink="">
          <xdr:nvSpPr>
            <xdr:cNvPr id="6151" name="Scroll Bar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11</xdr:row>
          <xdr:rowOff>38100</xdr:rowOff>
        </xdr:from>
        <xdr:to>
          <xdr:col>2</xdr:col>
          <xdr:colOff>1657350</xdr:colOff>
          <xdr:row>11</xdr:row>
          <xdr:rowOff>190500</xdr:rowOff>
        </xdr:to>
        <xdr:sp macro="" textlink="">
          <xdr:nvSpPr>
            <xdr:cNvPr id="6152" name="Scroll Bar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12</xdr:row>
          <xdr:rowOff>38100</xdr:rowOff>
        </xdr:from>
        <xdr:to>
          <xdr:col>2</xdr:col>
          <xdr:colOff>1657350</xdr:colOff>
          <xdr:row>12</xdr:row>
          <xdr:rowOff>190500</xdr:rowOff>
        </xdr:to>
        <xdr:sp macro="" textlink="">
          <xdr:nvSpPr>
            <xdr:cNvPr id="6153" name="Scroll Bar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13</xdr:row>
          <xdr:rowOff>38100</xdr:rowOff>
        </xdr:from>
        <xdr:to>
          <xdr:col>2</xdr:col>
          <xdr:colOff>1657350</xdr:colOff>
          <xdr:row>13</xdr:row>
          <xdr:rowOff>190500</xdr:rowOff>
        </xdr:to>
        <xdr:sp macro="" textlink="">
          <xdr:nvSpPr>
            <xdr:cNvPr id="6154" name="Scroll Bar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14</xdr:row>
          <xdr:rowOff>38100</xdr:rowOff>
        </xdr:from>
        <xdr:to>
          <xdr:col>2</xdr:col>
          <xdr:colOff>1657350</xdr:colOff>
          <xdr:row>14</xdr:row>
          <xdr:rowOff>190500</xdr:rowOff>
        </xdr:to>
        <xdr:sp macro="" textlink="">
          <xdr:nvSpPr>
            <xdr:cNvPr id="6155" name="Scroll Bar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7</xdr:row>
          <xdr:rowOff>38100</xdr:rowOff>
        </xdr:from>
        <xdr:to>
          <xdr:col>2</xdr:col>
          <xdr:colOff>1657350</xdr:colOff>
          <xdr:row>7</xdr:row>
          <xdr:rowOff>190500</xdr:rowOff>
        </xdr:to>
        <xdr:sp macro="" textlink="">
          <xdr:nvSpPr>
            <xdr:cNvPr id="6156" name="Scroll Bar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8</xdr:row>
          <xdr:rowOff>38100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6157" name="Scroll Bar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9</xdr:row>
          <xdr:rowOff>38100</xdr:rowOff>
        </xdr:from>
        <xdr:to>
          <xdr:col>2</xdr:col>
          <xdr:colOff>1657350</xdr:colOff>
          <xdr:row>9</xdr:row>
          <xdr:rowOff>190500</xdr:rowOff>
        </xdr:to>
        <xdr:sp macro="" textlink="">
          <xdr:nvSpPr>
            <xdr:cNvPr id="6158" name="Scroll Bar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10</xdr:row>
          <xdr:rowOff>38100</xdr:rowOff>
        </xdr:from>
        <xdr:to>
          <xdr:col>2</xdr:col>
          <xdr:colOff>1657350</xdr:colOff>
          <xdr:row>10</xdr:row>
          <xdr:rowOff>190500</xdr:rowOff>
        </xdr:to>
        <xdr:sp macro="" textlink="">
          <xdr:nvSpPr>
            <xdr:cNvPr id="6159" name="Scroll Bar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11</xdr:row>
          <xdr:rowOff>38100</xdr:rowOff>
        </xdr:from>
        <xdr:to>
          <xdr:col>2</xdr:col>
          <xdr:colOff>1657350</xdr:colOff>
          <xdr:row>11</xdr:row>
          <xdr:rowOff>190500</xdr:rowOff>
        </xdr:to>
        <xdr:sp macro="" textlink="">
          <xdr:nvSpPr>
            <xdr:cNvPr id="6160" name="Scroll Bar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12</xdr:row>
          <xdr:rowOff>38100</xdr:rowOff>
        </xdr:from>
        <xdr:to>
          <xdr:col>2</xdr:col>
          <xdr:colOff>1657350</xdr:colOff>
          <xdr:row>12</xdr:row>
          <xdr:rowOff>190500</xdr:rowOff>
        </xdr:to>
        <xdr:sp macro="" textlink="">
          <xdr:nvSpPr>
            <xdr:cNvPr id="6161" name="Scroll Bar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13</xdr:row>
          <xdr:rowOff>38100</xdr:rowOff>
        </xdr:from>
        <xdr:to>
          <xdr:col>2</xdr:col>
          <xdr:colOff>1657350</xdr:colOff>
          <xdr:row>13</xdr:row>
          <xdr:rowOff>190500</xdr:rowOff>
        </xdr:to>
        <xdr:sp macro="" textlink="">
          <xdr:nvSpPr>
            <xdr:cNvPr id="6162" name="Scroll Bar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14</xdr:row>
          <xdr:rowOff>38100</xdr:rowOff>
        </xdr:from>
        <xdr:to>
          <xdr:col>2</xdr:col>
          <xdr:colOff>1657350</xdr:colOff>
          <xdr:row>14</xdr:row>
          <xdr:rowOff>190500</xdr:rowOff>
        </xdr:to>
        <xdr:sp macro="" textlink="">
          <xdr:nvSpPr>
            <xdr:cNvPr id="6163" name="Scroll Bar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</xdr:row>
          <xdr:rowOff>38100</xdr:rowOff>
        </xdr:from>
        <xdr:to>
          <xdr:col>4</xdr:col>
          <xdr:colOff>514350</xdr:colOff>
          <xdr:row>4</xdr:row>
          <xdr:rowOff>190500</xdr:rowOff>
        </xdr:to>
        <xdr:sp macro="" textlink="">
          <xdr:nvSpPr>
            <xdr:cNvPr id="6164" name="Scroll Bar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38100</xdr:rowOff>
        </xdr:from>
        <xdr:to>
          <xdr:col>4</xdr:col>
          <xdr:colOff>514350</xdr:colOff>
          <xdr:row>5</xdr:row>
          <xdr:rowOff>190500</xdr:rowOff>
        </xdr:to>
        <xdr:sp macro="" textlink="">
          <xdr:nvSpPr>
            <xdr:cNvPr id="6165" name="Scroll Bar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38100</xdr:rowOff>
        </xdr:from>
        <xdr:to>
          <xdr:col>4</xdr:col>
          <xdr:colOff>514350</xdr:colOff>
          <xdr:row>6</xdr:row>
          <xdr:rowOff>190500</xdr:rowOff>
        </xdr:to>
        <xdr:sp macro="" textlink="">
          <xdr:nvSpPr>
            <xdr:cNvPr id="6166" name="Scroll Bar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38100</xdr:rowOff>
        </xdr:from>
        <xdr:to>
          <xdr:col>4</xdr:col>
          <xdr:colOff>514350</xdr:colOff>
          <xdr:row>7</xdr:row>
          <xdr:rowOff>190500</xdr:rowOff>
        </xdr:to>
        <xdr:sp macro="" textlink="">
          <xdr:nvSpPr>
            <xdr:cNvPr id="6167" name="Scroll Bar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38100</xdr:rowOff>
        </xdr:from>
        <xdr:to>
          <xdr:col>4</xdr:col>
          <xdr:colOff>514350</xdr:colOff>
          <xdr:row>8</xdr:row>
          <xdr:rowOff>190500</xdr:rowOff>
        </xdr:to>
        <xdr:sp macro="" textlink="">
          <xdr:nvSpPr>
            <xdr:cNvPr id="6168" name="Scroll Bar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38100</xdr:rowOff>
        </xdr:from>
        <xdr:to>
          <xdr:col>4</xdr:col>
          <xdr:colOff>514350</xdr:colOff>
          <xdr:row>9</xdr:row>
          <xdr:rowOff>190500</xdr:rowOff>
        </xdr:to>
        <xdr:sp macro="" textlink="">
          <xdr:nvSpPr>
            <xdr:cNvPr id="6169" name="Scroll Bar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38100</xdr:rowOff>
        </xdr:from>
        <xdr:to>
          <xdr:col>4</xdr:col>
          <xdr:colOff>514350</xdr:colOff>
          <xdr:row>10</xdr:row>
          <xdr:rowOff>190500</xdr:rowOff>
        </xdr:to>
        <xdr:sp macro="" textlink="">
          <xdr:nvSpPr>
            <xdr:cNvPr id="6170" name="Scroll Bar 26" hidden="1">
              <a:extLst>
                <a:ext uri="{63B3BB69-23CF-44E3-9099-C40C66FF867C}">
                  <a14:compatExt spid="_x0000_s6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38100</xdr:rowOff>
        </xdr:from>
        <xdr:to>
          <xdr:col>4</xdr:col>
          <xdr:colOff>514350</xdr:colOff>
          <xdr:row>11</xdr:row>
          <xdr:rowOff>190500</xdr:rowOff>
        </xdr:to>
        <xdr:sp macro="" textlink="">
          <xdr:nvSpPr>
            <xdr:cNvPr id="6171" name="Scroll Bar 27" hidden="1">
              <a:extLst>
                <a:ext uri="{63B3BB69-23CF-44E3-9099-C40C66FF867C}">
                  <a14:compatExt spid="_x0000_s6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38100</xdr:rowOff>
        </xdr:from>
        <xdr:to>
          <xdr:col>4</xdr:col>
          <xdr:colOff>514350</xdr:colOff>
          <xdr:row>12</xdr:row>
          <xdr:rowOff>190500</xdr:rowOff>
        </xdr:to>
        <xdr:sp macro="" textlink="">
          <xdr:nvSpPr>
            <xdr:cNvPr id="6172" name="Scroll Bar 28" hidden="1">
              <a:extLst>
                <a:ext uri="{63B3BB69-23CF-44E3-9099-C40C66FF867C}">
                  <a14:compatExt spid="_x0000_s6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38100</xdr:rowOff>
        </xdr:from>
        <xdr:to>
          <xdr:col>4</xdr:col>
          <xdr:colOff>514350</xdr:colOff>
          <xdr:row>13</xdr:row>
          <xdr:rowOff>190500</xdr:rowOff>
        </xdr:to>
        <xdr:sp macro="" textlink="">
          <xdr:nvSpPr>
            <xdr:cNvPr id="6173" name="Scroll Bar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14</xdr:row>
          <xdr:rowOff>38100</xdr:rowOff>
        </xdr:from>
        <xdr:to>
          <xdr:col>4</xdr:col>
          <xdr:colOff>514350</xdr:colOff>
          <xdr:row>14</xdr:row>
          <xdr:rowOff>190500</xdr:rowOff>
        </xdr:to>
        <xdr:sp macro="" textlink="">
          <xdr:nvSpPr>
            <xdr:cNvPr id="6174" name="Scroll Bar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1276350</xdr:colOff>
          <xdr:row>17</xdr:row>
          <xdr:rowOff>28575</xdr:rowOff>
        </xdr:from>
        <xdr:to>
          <xdr:col>2</xdr:col>
          <xdr:colOff>1733550</xdr:colOff>
          <xdr:row>17</xdr:row>
          <xdr:rowOff>180975</xdr:rowOff>
        </xdr:to>
        <xdr:sp macro="" textlink="">
          <xdr:nvSpPr>
            <xdr:cNvPr id="6175" name="Scroll Bar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3</xdr:row>
          <xdr:rowOff>38100</xdr:rowOff>
        </xdr:from>
        <xdr:to>
          <xdr:col>2</xdr:col>
          <xdr:colOff>1657350</xdr:colOff>
          <xdr:row>3</xdr:row>
          <xdr:rowOff>190500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4</xdr:row>
          <xdr:rowOff>38100</xdr:rowOff>
        </xdr:from>
        <xdr:to>
          <xdr:col>2</xdr:col>
          <xdr:colOff>1657350</xdr:colOff>
          <xdr:row>4</xdr:row>
          <xdr:rowOff>190500</xdr:rowOff>
        </xdr:to>
        <xdr:sp macro="" textlink="">
          <xdr:nvSpPr>
            <xdr:cNvPr id="9218" name="Scroll Bar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5</xdr:row>
          <xdr:rowOff>38100</xdr:rowOff>
        </xdr:from>
        <xdr:to>
          <xdr:col>2</xdr:col>
          <xdr:colOff>1657350</xdr:colOff>
          <xdr:row>5</xdr:row>
          <xdr:rowOff>190500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6</xdr:row>
          <xdr:rowOff>38100</xdr:rowOff>
        </xdr:from>
        <xdr:to>
          <xdr:col>2</xdr:col>
          <xdr:colOff>1657350</xdr:colOff>
          <xdr:row>6</xdr:row>
          <xdr:rowOff>190500</xdr:rowOff>
        </xdr:to>
        <xdr:sp macro="" textlink="">
          <xdr:nvSpPr>
            <xdr:cNvPr id="9220" name="Scroll Bar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7</xdr:row>
          <xdr:rowOff>38100</xdr:rowOff>
        </xdr:from>
        <xdr:to>
          <xdr:col>2</xdr:col>
          <xdr:colOff>1657350</xdr:colOff>
          <xdr:row>7</xdr:row>
          <xdr:rowOff>190500</xdr:rowOff>
        </xdr:to>
        <xdr:sp macro="" textlink="">
          <xdr:nvSpPr>
            <xdr:cNvPr id="9221" name="Scroll Bar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8</xdr:row>
          <xdr:rowOff>38100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9222" name="Scroll Bar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9</xdr:row>
          <xdr:rowOff>38100</xdr:rowOff>
        </xdr:from>
        <xdr:to>
          <xdr:col>2</xdr:col>
          <xdr:colOff>1657350</xdr:colOff>
          <xdr:row>9</xdr:row>
          <xdr:rowOff>190500</xdr:rowOff>
        </xdr:to>
        <xdr:sp macro="" textlink="">
          <xdr:nvSpPr>
            <xdr:cNvPr id="9223" name="Scroll Bar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10</xdr:row>
          <xdr:rowOff>38100</xdr:rowOff>
        </xdr:from>
        <xdr:to>
          <xdr:col>2</xdr:col>
          <xdr:colOff>1657350</xdr:colOff>
          <xdr:row>10</xdr:row>
          <xdr:rowOff>190500</xdr:rowOff>
        </xdr:to>
        <xdr:sp macro="" textlink="">
          <xdr:nvSpPr>
            <xdr:cNvPr id="9224" name="Scroll Bar 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11</xdr:row>
          <xdr:rowOff>38100</xdr:rowOff>
        </xdr:from>
        <xdr:to>
          <xdr:col>2</xdr:col>
          <xdr:colOff>1657350</xdr:colOff>
          <xdr:row>11</xdr:row>
          <xdr:rowOff>190500</xdr:rowOff>
        </xdr:to>
        <xdr:sp macro="" textlink="">
          <xdr:nvSpPr>
            <xdr:cNvPr id="9225" name="Scroll Bar 9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12</xdr:row>
          <xdr:rowOff>38100</xdr:rowOff>
        </xdr:from>
        <xdr:to>
          <xdr:col>2</xdr:col>
          <xdr:colOff>1657350</xdr:colOff>
          <xdr:row>12</xdr:row>
          <xdr:rowOff>190500</xdr:rowOff>
        </xdr:to>
        <xdr:sp macro="" textlink="">
          <xdr:nvSpPr>
            <xdr:cNvPr id="9226" name="Scroll Bar 10" hidden="1">
              <a:extLst>
                <a:ext uri="{63B3BB69-23CF-44E3-9099-C40C66FF867C}">
                  <a14:compatExt spid="_x0000_s9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13</xdr:row>
          <xdr:rowOff>38100</xdr:rowOff>
        </xdr:from>
        <xdr:to>
          <xdr:col>2</xdr:col>
          <xdr:colOff>1657350</xdr:colOff>
          <xdr:row>13</xdr:row>
          <xdr:rowOff>190500</xdr:rowOff>
        </xdr:to>
        <xdr:sp macro="" textlink="">
          <xdr:nvSpPr>
            <xdr:cNvPr id="9227" name="Scroll Bar 11" hidden="1">
              <a:extLst>
                <a:ext uri="{63B3BB69-23CF-44E3-9099-C40C66FF867C}">
                  <a14:compatExt spid="_x0000_s9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6</xdr:row>
          <xdr:rowOff>38100</xdr:rowOff>
        </xdr:from>
        <xdr:to>
          <xdr:col>2</xdr:col>
          <xdr:colOff>1657350</xdr:colOff>
          <xdr:row>6</xdr:row>
          <xdr:rowOff>190500</xdr:rowOff>
        </xdr:to>
        <xdr:sp macro="" textlink="">
          <xdr:nvSpPr>
            <xdr:cNvPr id="9228" name="Scroll Bar 12" hidden="1">
              <a:extLst>
                <a:ext uri="{63B3BB69-23CF-44E3-9099-C40C66FF867C}">
                  <a14:compatExt spid="_x0000_s9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7</xdr:row>
          <xdr:rowOff>38100</xdr:rowOff>
        </xdr:from>
        <xdr:to>
          <xdr:col>2</xdr:col>
          <xdr:colOff>1657350</xdr:colOff>
          <xdr:row>7</xdr:row>
          <xdr:rowOff>190500</xdr:rowOff>
        </xdr:to>
        <xdr:sp macro="" textlink="">
          <xdr:nvSpPr>
            <xdr:cNvPr id="9229" name="Scroll Bar 13" hidden="1">
              <a:extLst>
                <a:ext uri="{63B3BB69-23CF-44E3-9099-C40C66FF867C}">
                  <a14:compatExt spid="_x0000_s9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8</xdr:row>
          <xdr:rowOff>38100</xdr:rowOff>
        </xdr:from>
        <xdr:to>
          <xdr:col>2</xdr:col>
          <xdr:colOff>1657350</xdr:colOff>
          <xdr:row>8</xdr:row>
          <xdr:rowOff>190500</xdr:rowOff>
        </xdr:to>
        <xdr:sp macro="" textlink="">
          <xdr:nvSpPr>
            <xdr:cNvPr id="9230" name="Scroll Bar 14" hidden="1">
              <a:extLst>
                <a:ext uri="{63B3BB69-23CF-44E3-9099-C40C66FF867C}">
                  <a14:compatExt spid="_x0000_s9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9</xdr:row>
          <xdr:rowOff>38100</xdr:rowOff>
        </xdr:from>
        <xdr:to>
          <xdr:col>2</xdr:col>
          <xdr:colOff>1657350</xdr:colOff>
          <xdr:row>9</xdr:row>
          <xdr:rowOff>190500</xdr:rowOff>
        </xdr:to>
        <xdr:sp macro="" textlink="">
          <xdr:nvSpPr>
            <xdr:cNvPr id="9231" name="Scroll Bar 15" hidden="1">
              <a:extLst>
                <a:ext uri="{63B3BB69-23CF-44E3-9099-C40C66FF867C}">
                  <a14:compatExt spid="_x0000_s9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10</xdr:row>
          <xdr:rowOff>38100</xdr:rowOff>
        </xdr:from>
        <xdr:to>
          <xdr:col>2</xdr:col>
          <xdr:colOff>1657350</xdr:colOff>
          <xdr:row>10</xdr:row>
          <xdr:rowOff>190500</xdr:rowOff>
        </xdr:to>
        <xdr:sp macro="" textlink="">
          <xdr:nvSpPr>
            <xdr:cNvPr id="9232" name="Scroll Bar 16" hidden="1">
              <a:extLst>
                <a:ext uri="{63B3BB69-23CF-44E3-9099-C40C66FF867C}">
                  <a14:compatExt spid="_x0000_s9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11</xdr:row>
          <xdr:rowOff>38100</xdr:rowOff>
        </xdr:from>
        <xdr:to>
          <xdr:col>2</xdr:col>
          <xdr:colOff>1657350</xdr:colOff>
          <xdr:row>11</xdr:row>
          <xdr:rowOff>190500</xdr:rowOff>
        </xdr:to>
        <xdr:sp macro="" textlink="">
          <xdr:nvSpPr>
            <xdr:cNvPr id="9233" name="Scroll Bar 17" hidden="1">
              <a:extLst>
                <a:ext uri="{63B3BB69-23CF-44E3-9099-C40C66FF867C}">
                  <a14:compatExt spid="_x0000_s9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12</xdr:row>
          <xdr:rowOff>38100</xdr:rowOff>
        </xdr:from>
        <xdr:to>
          <xdr:col>2</xdr:col>
          <xdr:colOff>1657350</xdr:colOff>
          <xdr:row>12</xdr:row>
          <xdr:rowOff>190500</xdr:rowOff>
        </xdr:to>
        <xdr:sp macro="" textlink="">
          <xdr:nvSpPr>
            <xdr:cNvPr id="9234" name="Scroll Bar 18" hidden="1">
              <a:extLst>
                <a:ext uri="{63B3BB69-23CF-44E3-9099-C40C66FF867C}">
                  <a14:compatExt spid="_x0000_s9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1200150</xdr:colOff>
          <xdr:row>13</xdr:row>
          <xdr:rowOff>38100</xdr:rowOff>
        </xdr:from>
        <xdr:to>
          <xdr:col>2</xdr:col>
          <xdr:colOff>1657350</xdr:colOff>
          <xdr:row>13</xdr:row>
          <xdr:rowOff>190500</xdr:rowOff>
        </xdr:to>
        <xdr:sp macro="" textlink="">
          <xdr:nvSpPr>
            <xdr:cNvPr id="9235" name="Scroll Bar 19" hidden="1">
              <a:extLst>
                <a:ext uri="{63B3BB69-23CF-44E3-9099-C40C66FF867C}">
                  <a14:compatExt spid="_x0000_s9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3</xdr:row>
          <xdr:rowOff>38100</xdr:rowOff>
        </xdr:from>
        <xdr:to>
          <xdr:col>4</xdr:col>
          <xdr:colOff>514350</xdr:colOff>
          <xdr:row>3</xdr:row>
          <xdr:rowOff>190500</xdr:rowOff>
        </xdr:to>
        <xdr:sp macro="" textlink="">
          <xdr:nvSpPr>
            <xdr:cNvPr id="9236" name="Scroll Bar 20" hidden="1">
              <a:extLst>
                <a:ext uri="{63B3BB69-23CF-44E3-9099-C40C66FF867C}">
                  <a14:compatExt spid="_x0000_s9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4</xdr:row>
          <xdr:rowOff>38100</xdr:rowOff>
        </xdr:from>
        <xdr:to>
          <xdr:col>4</xdr:col>
          <xdr:colOff>514350</xdr:colOff>
          <xdr:row>4</xdr:row>
          <xdr:rowOff>190500</xdr:rowOff>
        </xdr:to>
        <xdr:sp macro="" textlink="">
          <xdr:nvSpPr>
            <xdr:cNvPr id="9237" name="Scroll Bar 21" hidden="1">
              <a:extLst>
                <a:ext uri="{63B3BB69-23CF-44E3-9099-C40C66FF867C}">
                  <a14:compatExt spid="_x0000_s9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5</xdr:row>
          <xdr:rowOff>38100</xdr:rowOff>
        </xdr:from>
        <xdr:to>
          <xdr:col>4</xdr:col>
          <xdr:colOff>514350</xdr:colOff>
          <xdr:row>5</xdr:row>
          <xdr:rowOff>190500</xdr:rowOff>
        </xdr:to>
        <xdr:sp macro="" textlink="">
          <xdr:nvSpPr>
            <xdr:cNvPr id="9238" name="Scroll Bar 22" hidden="1">
              <a:extLst>
                <a:ext uri="{63B3BB69-23CF-44E3-9099-C40C66FF867C}">
                  <a14:compatExt spid="_x0000_s9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6</xdr:row>
          <xdr:rowOff>38100</xdr:rowOff>
        </xdr:from>
        <xdr:to>
          <xdr:col>4</xdr:col>
          <xdr:colOff>514350</xdr:colOff>
          <xdr:row>6</xdr:row>
          <xdr:rowOff>190500</xdr:rowOff>
        </xdr:to>
        <xdr:sp macro="" textlink="">
          <xdr:nvSpPr>
            <xdr:cNvPr id="9239" name="Scroll Bar 23" hidden="1">
              <a:extLst>
                <a:ext uri="{63B3BB69-23CF-44E3-9099-C40C66FF867C}">
                  <a14:compatExt spid="_x0000_s9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7</xdr:row>
          <xdr:rowOff>38100</xdr:rowOff>
        </xdr:from>
        <xdr:to>
          <xdr:col>4</xdr:col>
          <xdr:colOff>514350</xdr:colOff>
          <xdr:row>7</xdr:row>
          <xdr:rowOff>190500</xdr:rowOff>
        </xdr:to>
        <xdr:sp macro="" textlink="">
          <xdr:nvSpPr>
            <xdr:cNvPr id="9240" name="Scroll Bar 24" hidden="1">
              <a:extLst>
                <a:ext uri="{63B3BB69-23CF-44E3-9099-C40C66FF867C}">
                  <a14:compatExt spid="_x0000_s9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8</xdr:row>
          <xdr:rowOff>38100</xdr:rowOff>
        </xdr:from>
        <xdr:to>
          <xdr:col>4</xdr:col>
          <xdr:colOff>514350</xdr:colOff>
          <xdr:row>8</xdr:row>
          <xdr:rowOff>190500</xdr:rowOff>
        </xdr:to>
        <xdr:sp macro="" textlink="">
          <xdr:nvSpPr>
            <xdr:cNvPr id="9241" name="Scroll Bar 25" hidden="1">
              <a:extLst>
                <a:ext uri="{63B3BB69-23CF-44E3-9099-C40C66FF867C}">
                  <a14:compatExt spid="_x0000_s9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38100</xdr:rowOff>
        </xdr:from>
        <xdr:to>
          <xdr:col>4</xdr:col>
          <xdr:colOff>514350</xdr:colOff>
          <xdr:row>9</xdr:row>
          <xdr:rowOff>190500</xdr:rowOff>
        </xdr:to>
        <xdr:sp macro="" textlink="">
          <xdr:nvSpPr>
            <xdr:cNvPr id="9242" name="Scroll Bar 26" hidden="1">
              <a:extLst>
                <a:ext uri="{63B3BB69-23CF-44E3-9099-C40C66FF867C}">
                  <a14:compatExt spid="_x0000_s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10</xdr:row>
          <xdr:rowOff>38100</xdr:rowOff>
        </xdr:from>
        <xdr:to>
          <xdr:col>4</xdr:col>
          <xdr:colOff>514350</xdr:colOff>
          <xdr:row>10</xdr:row>
          <xdr:rowOff>190500</xdr:rowOff>
        </xdr:to>
        <xdr:sp macro="" textlink="">
          <xdr:nvSpPr>
            <xdr:cNvPr id="9243" name="Scroll Bar 27" hidden="1">
              <a:extLst>
                <a:ext uri="{63B3BB69-23CF-44E3-9099-C40C66FF867C}">
                  <a14:compatExt spid="_x0000_s9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38100</xdr:rowOff>
        </xdr:from>
        <xdr:to>
          <xdr:col>4</xdr:col>
          <xdr:colOff>514350</xdr:colOff>
          <xdr:row>11</xdr:row>
          <xdr:rowOff>190500</xdr:rowOff>
        </xdr:to>
        <xdr:sp macro="" textlink="">
          <xdr:nvSpPr>
            <xdr:cNvPr id="9244" name="Scroll Bar 28" hidden="1">
              <a:extLst>
                <a:ext uri="{63B3BB69-23CF-44E3-9099-C40C66FF867C}">
                  <a14:compatExt spid="_x0000_s9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12</xdr:row>
          <xdr:rowOff>38100</xdr:rowOff>
        </xdr:from>
        <xdr:to>
          <xdr:col>4</xdr:col>
          <xdr:colOff>514350</xdr:colOff>
          <xdr:row>12</xdr:row>
          <xdr:rowOff>190500</xdr:rowOff>
        </xdr:to>
        <xdr:sp macro="" textlink="">
          <xdr:nvSpPr>
            <xdr:cNvPr id="9245" name="Scroll Bar 29" hidden="1">
              <a:extLst>
                <a:ext uri="{63B3BB69-23CF-44E3-9099-C40C66FF867C}">
                  <a14:compatExt spid="_x0000_s9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38100</xdr:rowOff>
        </xdr:from>
        <xdr:to>
          <xdr:col>4</xdr:col>
          <xdr:colOff>514350</xdr:colOff>
          <xdr:row>13</xdr:row>
          <xdr:rowOff>190500</xdr:rowOff>
        </xdr:to>
        <xdr:sp macro="" textlink="">
          <xdr:nvSpPr>
            <xdr:cNvPr id="9246" name="Scroll Bar 30" hidden="1">
              <a:extLst>
                <a:ext uri="{63B3BB69-23CF-44E3-9099-C40C66FF867C}">
                  <a14:compatExt spid="_x0000_s9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16</xdr:row>
          <xdr:rowOff>38100</xdr:rowOff>
        </xdr:from>
        <xdr:to>
          <xdr:col>3</xdr:col>
          <xdr:colOff>581025</xdr:colOff>
          <xdr:row>16</xdr:row>
          <xdr:rowOff>190500</xdr:rowOff>
        </xdr:to>
        <xdr:sp macro="" textlink="">
          <xdr:nvSpPr>
            <xdr:cNvPr id="9247" name="Scroll Bar 31" hidden="1">
              <a:extLst>
                <a:ext uri="{63B3BB69-23CF-44E3-9099-C40C66FF867C}">
                  <a14:compatExt spid="_x0000_s9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1276350</xdr:colOff>
          <xdr:row>17</xdr:row>
          <xdr:rowOff>0</xdr:rowOff>
        </xdr:from>
        <xdr:to>
          <xdr:col>2</xdr:col>
          <xdr:colOff>1581150</xdr:colOff>
          <xdr:row>17</xdr:row>
          <xdr:rowOff>219075</xdr:rowOff>
        </xdr:to>
        <xdr:sp macro="" textlink="">
          <xdr:nvSpPr>
            <xdr:cNvPr id="9248" name="Option Button 32" hidden="1">
              <a:extLst>
                <a:ext uri="{63B3BB69-23CF-44E3-9099-C40C66FF867C}">
                  <a14:compatExt spid="_x0000_s9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17</xdr:row>
          <xdr:rowOff>0</xdr:rowOff>
        </xdr:from>
        <xdr:to>
          <xdr:col>3</xdr:col>
          <xdr:colOff>581025</xdr:colOff>
          <xdr:row>17</xdr:row>
          <xdr:rowOff>219075</xdr:rowOff>
        </xdr:to>
        <xdr:sp macro="" textlink="">
          <xdr:nvSpPr>
            <xdr:cNvPr id="9249" name="Option Button 33" hidden="1">
              <a:extLst>
                <a:ext uri="{63B3BB69-23CF-44E3-9099-C40C66FF867C}">
                  <a14:compatExt spid="_x0000_s9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17</xdr:row>
          <xdr:rowOff>0</xdr:rowOff>
        </xdr:from>
        <xdr:to>
          <xdr:col>4</xdr:col>
          <xdr:colOff>457200</xdr:colOff>
          <xdr:row>17</xdr:row>
          <xdr:rowOff>219075</xdr:rowOff>
        </xdr:to>
        <xdr:sp macro="" textlink="">
          <xdr:nvSpPr>
            <xdr:cNvPr id="9250" name="Option Button 34" hidden="1">
              <a:extLst>
                <a:ext uri="{63B3BB69-23CF-44E3-9099-C40C66FF867C}">
                  <a14:compatExt spid="_x0000_s9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4</xdr:row>
          <xdr:rowOff>171450</xdr:rowOff>
        </xdr:from>
        <xdr:to>
          <xdr:col>5</xdr:col>
          <xdr:colOff>466725</xdr:colOff>
          <xdr:row>6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5</xdr:row>
          <xdr:rowOff>171450</xdr:rowOff>
        </xdr:from>
        <xdr:to>
          <xdr:col>5</xdr:col>
          <xdr:colOff>466725</xdr:colOff>
          <xdr:row>7</xdr:row>
          <xdr:rowOff>9525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6</xdr:row>
          <xdr:rowOff>171450</xdr:rowOff>
        </xdr:from>
        <xdr:to>
          <xdr:col>5</xdr:col>
          <xdr:colOff>466725</xdr:colOff>
          <xdr:row>8</xdr:row>
          <xdr:rowOff>9525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7</xdr:row>
          <xdr:rowOff>171450</xdr:rowOff>
        </xdr:from>
        <xdr:to>
          <xdr:col>5</xdr:col>
          <xdr:colOff>466725</xdr:colOff>
          <xdr:row>9</xdr:row>
          <xdr:rowOff>9525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8</xdr:row>
          <xdr:rowOff>171450</xdr:rowOff>
        </xdr:from>
        <xdr:to>
          <xdr:col>5</xdr:col>
          <xdr:colOff>466725</xdr:colOff>
          <xdr:row>10</xdr:row>
          <xdr:rowOff>9525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9</xdr:row>
          <xdr:rowOff>161925</xdr:rowOff>
        </xdr:from>
        <xdr:to>
          <xdr:col>5</xdr:col>
          <xdr:colOff>466725</xdr:colOff>
          <xdr:row>11</xdr:row>
          <xdr:rowOff>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10</xdr:row>
          <xdr:rowOff>171450</xdr:rowOff>
        </xdr:from>
        <xdr:to>
          <xdr:col>5</xdr:col>
          <xdr:colOff>466725</xdr:colOff>
          <xdr:row>12</xdr:row>
          <xdr:rowOff>9525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11</xdr:row>
          <xdr:rowOff>171450</xdr:rowOff>
        </xdr:from>
        <xdr:to>
          <xdr:col>5</xdr:col>
          <xdr:colOff>466725</xdr:colOff>
          <xdr:row>13</xdr:row>
          <xdr:rowOff>9525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12</xdr:row>
          <xdr:rowOff>171450</xdr:rowOff>
        </xdr:from>
        <xdr:to>
          <xdr:col>5</xdr:col>
          <xdr:colOff>466725</xdr:colOff>
          <xdr:row>14</xdr:row>
          <xdr:rowOff>9525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13</xdr:row>
          <xdr:rowOff>171450</xdr:rowOff>
        </xdr:from>
        <xdr:to>
          <xdr:col>5</xdr:col>
          <xdr:colOff>466725</xdr:colOff>
          <xdr:row>15</xdr:row>
          <xdr:rowOff>9525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14</xdr:row>
          <xdr:rowOff>171450</xdr:rowOff>
        </xdr:from>
        <xdr:to>
          <xdr:col>5</xdr:col>
          <xdr:colOff>466725</xdr:colOff>
          <xdr:row>16</xdr:row>
          <xdr:rowOff>9525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15</xdr:row>
          <xdr:rowOff>171450</xdr:rowOff>
        </xdr:from>
        <xdr:to>
          <xdr:col>5</xdr:col>
          <xdr:colOff>466725</xdr:colOff>
          <xdr:row>17</xdr:row>
          <xdr:rowOff>9525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16</xdr:row>
          <xdr:rowOff>171450</xdr:rowOff>
        </xdr:from>
        <xdr:to>
          <xdr:col>5</xdr:col>
          <xdr:colOff>466725</xdr:colOff>
          <xdr:row>18</xdr:row>
          <xdr:rowOff>9525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17</xdr:row>
          <xdr:rowOff>161925</xdr:rowOff>
        </xdr:from>
        <xdr:to>
          <xdr:col>5</xdr:col>
          <xdr:colOff>466725</xdr:colOff>
          <xdr:row>19</xdr:row>
          <xdr:rowOff>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18</xdr:row>
          <xdr:rowOff>161925</xdr:rowOff>
        </xdr:from>
        <xdr:to>
          <xdr:col>5</xdr:col>
          <xdr:colOff>466725</xdr:colOff>
          <xdr:row>19</xdr:row>
          <xdr:rowOff>190500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13" Type="http://schemas.openxmlformats.org/officeDocument/2006/relationships/ctrlProp" Target="../ctrlProps/ctrlProp19.xml"/><Relationship Id="rId18" Type="http://schemas.openxmlformats.org/officeDocument/2006/relationships/ctrlProp" Target="../ctrlProps/ctrlProp24.xml"/><Relationship Id="rId26" Type="http://schemas.openxmlformats.org/officeDocument/2006/relationships/ctrlProp" Target="../ctrlProps/ctrlProp32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27.xml"/><Relationship Id="rId34" Type="http://schemas.openxmlformats.org/officeDocument/2006/relationships/ctrlProp" Target="../ctrlProps/ctrlProp40.x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17" Type="http://schemas.openxmlformats.org/officeDocument/2006/relationships/ctrlProp" Target="../ctrlProps/ctrlProp23.xml"/><Relationship Id="rId25" Type="http://schemas.openxmlformats.org/officeDocument/2006/relationships/ctrlProp" Target="../ctrlProps/ctrlProp31.xml"/><Relationship Id="rId33" Type="http://schemas.openxmlformats.org/officeDocument/2006/relationships/ctrlProp" Target="../ctrlProps/ctrlProp39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22.xml"/><Relationship Id="rId20" Type="http://schemas.openxmlformats.org/officeDocument/2006/relationships/ctrlProp" Target="../ctrlProps/ctrlProp26.xml"/><Relationship Id="rId29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24" Type="http://schemas.openxmlformats.org/officeDocument/2006/relationships/ctrlProp" Target="../ctrlProps/ctrlProp30.xml"/><Relationship Id="rId32" Type="http://schemas.openxmlformats.org/officeDocument/2006/relationships/ctrlProp" Target="../ctrlProps/ctrlProp38.xml"/><Relationship Id="rId5" Type="http://schemas.openxmlformats.org/officeDocument/2006/relationships/ctrlProp" Target="../ctrlProps/ctrlProp11.xml"/><Relationship Id="rId15" Type="http://schemas.openxmlformats.org/officeDocument/2006/relationships/ctrlProp" Target="../ctrlProps/ctrlProp21.xml"/><Relationship Id="rId23" Type="http://schemas.openxmlformats.org/officeDocument/2006/relationships/ctrlProp" Target="../ctrlProps/ctrlProp29.xml"/><Relationship Id="rId28" Type="http://schemas.openxmlformats.org/officeDocument/2006/relationships/ctrlProp" Target="../ctrlProps/ctrlProp34.xml"/><Relationship Id="rId10" Type="http://schemas.openxmlformats.org/officeDocument/2006/relationships/ctrlProp" Target="../ctrlProps/ctrlProp16.xml"/><Relationship Id="rId19" Type="http://schemas.openxmlformats.org/officeDocument/2006/relationships/ctrlProp" Target="../ctrlProps/ctrlProp25.xml"/><Relationship Id="rId31" Type="http://schemas.openxmlformats.org/officeDocument/2006/relationships/ctrlProp" Target="../ctrlProps/ctrlProp37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Relationship Id="rId14" Type="http://schemas.openxmlformats.org/officeDocument/2006/relationships/ctrlProp" Target="../ctrlProps/ctrlProp20.xml"/><Relationship Id="rId22" Type="http://schemas.openxmlformats.org/officeDocument/2006/relationships/ctrlProp" Target="../ctrlProps/ctrlProp28.xml"/><Relationship Id="rId27" Type="http://schemas.openxmlformats.org/officeDocument/2006/relationships/ctrlProp" Target="../ctrlProps/ctrlProp33.xml"/><Relationship Id="rId30" Type="http://schemas.openxmlformats.org/officeDocument/2006/relationships/ctrlProp" Target="../ctrlProps/ctrlProp3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13" Type="http://schemas.openxmlformats.org/officeDocument/2006/relationships/ctrlProp" Target="../ctrlProps/ctrlProp50.xml"/><Relationship Id="rId18" Type="http://schemas.openxmlformats.org/officeDocument/2006/relationships/ctrlProp" Target="../ctrlProps/ctrlProp55.xml"/><Relationship Id="rId26" Type="http://schemas.openxmlformats.org/officeDocument/2006/relationships/ctrlProp" Target="../ctrlProps/ctrlProp63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58.xml"/><Relationship Id="rId34" Type="http://schemas.openxmlformats.org/officeDocument/2006/relationships/ctrlProp" Target="../ctrlProps/ctrlProp71.xml"/><Relationship Id="rId7" Type="http://schemas.openxmlformats.org/officeDocument/2006/relationships/ctrlProp" Target="../ctrlProps/ctrlProp44.xml"/><Relationship Id="rId12" Type="http://schemas.openxmlformats.org/officeDocument/2006/relationships/ctrlProp" Target="../ctrlProps/ctrlProp49.xml"/><Relationship Id="rId17" Type="http://schemas.openxmlformats.org/officeDocument/2006/relationships/ctrlProp" Target="../ctrlProps/ctrlProp54.xml"/><Relationship Id="rId25" Type="http://schemas.openxmlformats.org/officeDocument/2006/relationships/ctrlProp" Target="../ctrlProps/ctrlProp62.xml"/><Relationship Id="rId33" Type="http://schemas.openxmlformats.org/officeDocument/2006/relationships/ctrlProp" Target="../ctrlProps/ctrlProp70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53.xml"/><Relationship Id="rId20" Type="http://schemas.openxmlformats.org/officeDocument/2006/relationships/ctrlProp" Target="../ctrlProps/ctrlProp57.xml"/><Relationship Id="rId29" Type="http://schemas.openxmlformats.org/officeDocument/2006/relationships/ctrlProp" Target="../ctrlProps/ctrlProp6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3.xml"/><Relationship Id="rId11" Type="http://schemas.openxmlformats.org/officeDocument/2006/relationships/ctrlProp" Target="../ctrlProps/ctrlProp48.xml"/><Relationship Id="rId24" Type="http://schemas.openxmlformats.org/officeDocument/2006/relationships/ctrlProp" Target="../ctrlProps/ctrlProp61.xml"/><Relationship Id="rId32" Type="http://schemas.openxmlformats.org/officeDocument/2006/relationships/ctrlProp" Target="../ctrlProps/ctrlProp69.xml"/><Relationship Id="rId5" Type="http://schemas.openxmlformats.org/officeDocument/2006/relationships/ctrlProp" Target="../ctrlProps/ctrlProp42.xml"/><Relationship Id="rId15" Type="http://schemas.openxmlformats.org/officeDocument/2006/relationships/ctrlProp" Target="../ctrlProps/ctrlProp52.xml"/><Relationship Id="rId23" Type="http://schemas.openxmlformats.org/officeDocument/2006/relationships/ctrlProp" Target="../ctrlProps/ctrlProp60.xml"/><Relationship Id="rId28" Type="http://schemas.openxmlformats.org/officeDocument/2006/relationships/ctrlProp" Target="../ctrlProps/ctrlProp65.xml"/><Relationship Id="rId10" Type="http://schemas.openxmlformats.org/officeDocument/2006/relationships/ctrlProp" Target="../ctrlProps/ctrlProp47.xml"/><Relationship Id="rId19" Type="http://schemas.openxmlformats.org/officeDocument/2006/relationships/ctrlProp" Target="../ctrlProps/ctrlProp56.xml"/><Relationship Id="rId31" Type="http://schemas.openxmlformats.org/officeDocument/2006/relationships/ctrlProp" Target="../ctrlProps/ctrlProp68.xml"/><Relationship Id="rId4" Type="http://schemas.openxmlformats.org/officeDocument/2006/relationships/ctrlProp" Target="../ctrlProps/ctrlProp41.xml"/><Relationship Id="rId9" Type="http://schemas.openxmlformats.org/officeDocument/2006/relationships/ctrlProp" Target="../ctrlProps/ctrlProp46.xml"/><Relationship Id="rId14" Type="http://schemas.openxmlformats.org/officeDocument/2006/relationships/ctrlProp" Target="../ctrlProps/ctrlProp51.xml"/><Relationship Id="rId22" Type="http://schemas.openxmlformats.org/officeDocument/2006/relationships/ctrlProp" Target="../ctrlProps/ctrlProp59.xml"/><Relationship Id="rId27" Type="http://schemas.openxmlformats.org/officeDocument/2006/relationships/ctrlProp" Target="../ctrlProps/ctrlProp64.xml"/><Relationship Id="rId30" Type="http://schemas.openxmlformats.org/officeDocument/2006/relationships/ctrlProp" Target="../ctrlProps/ctrlProp6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6.xml"/><Relationship Id="rId13" Type="http://schemas.openxmlformats.org/officeDocument/2006/relationships/ctrlProp" Target="../ctrlProps/ctrlProp81.xml"/><Relationship Id="rId18" Type="http://schemas.openxmlformats.org/officeDocument/2006/relationships/ctrlProp" Target="../ctrlProps/ctrlProp86.xml"/><Relationship Id="rId26" Type="http://schemas.openxmlformats.org/officeDocument/2006/relationships/ctrlProp" Target="../ctrlProps/ctrlProp94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89.xml"/><Relationship Id="rId34" Type="http://schemas.openxmlformats.org/officeDocument/2006/relationships/ctrlProp" Target="../ctrlProps/ctrlProp102.xml"/><Relationship Id="rId7" Type="http://schemas.openxmlformats.org/officeDocument/2006/relationships/ctrlProp" Target="../ctrlProps/ctrlProp75.xml"/><Relationship Id="rId12" Type="http://schemas.openxmlformats.org/officeDocument/2006/relationships/ctrlProp" Target="../ctrlProps/ctrlProp80.xml"/><Relationship Id="rId17" Type="http://schemas.openxmlformats.org/officeDocument/2006/relationships/ctrlProp" Target="../ctrlProps/ctrlProp85.xml"/><Relationship Id="rId25" Type="http://schemas.openxmlformats.org/officeDocument/2006/relationships/ctrlProp" Target="../ctrlProps/ctrlProp93.xml"/><Relationship Id="rId33" Type="http://schemas.openxmlformats.org/officeDocument/2006/relationships/ctrlProp" Target="../ctrlProps/ctrlProp101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84.xml"/><Relationship Id="rId20" Type="http://schemas.openxmlformats.org/officeDocument/2006/relationships/ctrlProp" Target="../ctrlProps/ctrlProp88.xml"/><Relationship Id="rId29" Type="http://schemas.openxmlformats.org/officeDocument/2006/relationships/ctrlProp" Target="../ctrlProps/ctrlProp9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4.xml"/><Relationship Id="rId11" Type="http://schemas.openxmlformats.org/officeDocument/2006/relationships/ctrlProp" Target="../ctrlProps/ctrlProp79.xml"/><Relationship Id="rId24" Type="http://schemas.openxmlformats.org/officeDocument/2006/relationships/ctrlProp" Target="../ctrlProps/ctrlProp92.xml"/><Relationship Id="rId32" Type="http://schemas.openxmlformats.org/officeDocument/2006/relationships/ctrlProp" Target="../ctrlProps/ctrlProp100.xml"/><Relationship Id="rId5" Type="http://schemas.openxmlformats.org/officeDocument/2006/relationships/ctrlProp" Target="../ctrlProps/ctrlProp73.xml"/><Relationship Id="rId15" Type="http://schemas.openxmlformats.org/officeDocument/2006/relationships/ctrlProp" Target="../ctrlProps/ctrlProp83.xml"/><Relationship Id="rId23" Type="http://schemas.openxmlformats.org/officeDocument/2006/relationships/ctrlProp" Target="../ctrlProps/ctrlProp91.xml"/><Relationship Id="rId28" Type="http://schemas.openxmlformats.org/officeDocument/2006/relationships/ctrlProp" Target="../ctrlProps/ctrlProp96.xml"/><Relationship Id="rId10" Type="http://schemas.openxmlformats.org/officeDocument/2006/relationships/ctrlProp" Target="../ctrlProps/ctrlProp78.xml"/><Relationship Id="rId19" Type="http://schemas.openxmlformats.org/officeDocument/2006/relationships/ctrlProp" Target="../ctrlProps/ctrlProp87.xml"/><Relationship Id="rId31" Type="http://schemas.openxmlformats.org/officeDocument/2006/relationships/ctrlProp" Target="../ctrlProps/ctrlProp99.xml"/><Relationship Id="rId4" Type="http://schemas.openxmlformats.org/officeDocument/2006/relationships/ctrlProp" Target="../ctrlProps/ctrlProp72.xml"/><Relationship Id="rId9" Type="http://schemas.openxmlformats.org/officeDocument/2006/relationships/ctrlProp" Target="../ctrlProps/ctrlProp77.xml"/><Relationship Id="rId14" Type="http://schemas.openxmlformats.org/officeDocument/2006/relationships/ctrlProp" Target="../ctrlProps/ctrlProp82.xml"/><Relationship Id="rId22" Type="http://schemas.openxmlformats.org/officeDocument/2006/relationships/ctrlProp" Target="../ctrlProps/ctrlProp90.xml"/><Relationship Id="rId27" Type="http://schemas.openxmlformats.org/officeDocument/2006/relationships/ctrlProp" Target="../ctrlProps/ctrlProp95.xml"/><Relationship Id="rId30" Type="http://schemas.openxmlformats.org/officeDocument/2006/relationships/ctrlProp" Target="../ctrlProps/ctrlProp98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7.xml"/><Relationship Id="rId13" Type="http://schemas.openxmlformats.org/officeDocument/2006/relationships/ctrlProp" Target="../ctrlProps/ctrlProp112.xml"/><Relationship Id="rId18" Type="http://schemas.openxmlformats.org/officeDocument/2006/relationships/ctrlProp" Target="../ctrlProps/ctrlProp117.xml"/><Relationship Id="rId26" Type="http://schemas.openxmlformats.org/officeDocument/2006/relationships/ctrlProp" Target="../ctrlProps/ctrlProp125.xml"/><Relationship Id="rId3" Type="http://schemas.openxmlformats.org/officeDocument/2006/relationships/vmlDrawing" Target="../drawings/vmlDrawing7.vml"/><Relationship Id="rId21" Type="http://schemas.openxmlformats.org/officeDocument/2006/relationships/ctrlProp" Target="../ctrlProps/ctrlProp120.xml"/><Relationship Id="rId34" Type="http://schemas.openxmlformats.org/officeDocument/2006/relationships/ctrlProp" Target="../ctrlProps/ctrlProp133.xml"/><Relationship Id="rId7" Type="http://schemas.openxmlformats.org/officeDocument/2006/relationships/ctrlProp" Target="../ctrlProps/ctrlProp106.xml"/><Relationship Id="rId12" Type="http://schemas.openxmlformats.org/officeDocument/2006/relationships/ctrlProp" Target="../ctrlProps/ctrlProp111.xml"/><Relationship Id="rId17" Type="http://schemas.openxmlformats.org/officeDocument/2006/relationships/ctrlProp" Target="../ctrlProps/ctrlProp116.xml"/><Relationship Id="rId25" Type="http://schemas.openxmlformats.org/officeDocument/2006/relationships/ctrlProp" Target="../ctrlProps/ctrlProp124.xml"/><Relationship Id="rId33" Type="http://schemas.openxmlformats.org/officeDocument/2006/relationships/ctrlProp" Target="../ctrlProps/ctrlProp132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115.xml"/><Relationship Id="rId20" Type="http://schemas.openxmlformats.org/officeDocument/2006/relationships/ctrlProp" Target="../ctrlProps/ctrlProp119.xml"/><Relationship Id="rId29" Type="http://schemas.openxmlformats.org/officeDocument/2006/relationships/ctrlProp" Target="../ctrlProps/ctrlProp128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05.xml"/><Relationship Id="rId11" Type="http://schemas.openxmlformats.org/officeDocument/2006/relationships/ctrlProp" Target="../ctrlProps/ctrlProp110.xml"/><Relationship Id="rId24" Type="http://schemas.openxmlformats.org/officeDocument/2006/relationships/ctrlProp" Target="../ctrlProps/ctrlProp123.xml"/><Relationship Id="rId32" Type="http://schemas.openxmlformats.org/officeDocument/2006/relationships/ctrlProp" Target="../ctrlProps/ctrlProp131.xml"/><Relationship Id="rId37" Type="http://schemas.openxmlformats.org/officeDocument/2006/relationships/ctrlProp" Target="../ctrlProps/ctrlProp136.xml"/><Relationship Id="rId5" Type="http://schemas.openxmlformats.org/officeDocument/2006/relationships/ctrlProp" Target="../ctrlProps/ctrlProp104.xml"/><Relationship Id="rId15" Type="http://schemas.openxmlformats.org/officeDocument/2006/relationships/ctrlProp" Target="../ctrlProps/ctrlProp114.xml"/><Relationship Id="rId23" Type="http://schemas.openxmlformats.org/officeDocument/2006/relationships/ctrlProp" Target="../ctrlProps/ctrlProp122.xml"/><Relationship Id="rId28" Type="http://schemas.openxmlformats.org/officeDocument/2006/relationships/ctrlProp" Target="../ctrlProps/ctrlProp127.xml"/><Relationship Id="rId36" Type="http://schemas.openxmlformats.org/officeDocument/2006/relationships/ctrlProp" Target="../ctrlProps/ctrlProp135.xml"/><Relationship Id="rId10" Type="http://schemas.openxmlformats.org/officeDocument/2006/relationships/ctrlProp" Target="../ctrlProps/ctrlProp109.xml"/><Relationship Id="rId19" Type="http://schemas.openxmlformats.org/officeDocument/2006/relationships/ctrlProp" Target="../ctrlProps/ctrlProp118.xml"/><Relationship Id="rId31" Type="http://schemas.openxmlformats.org/officeDocument/2006/relationships/ctrlProp" Target="../ctrlProps/ctrlProp130.xml"/><Relationship Id="rId4" Type="http://schemas.openxmlformats.org/officeDocument/2006/relationships/ctrlProp" Target="../ctrlProps/ctrlProp103.xml"/><Relationship Id="rId9" Type="http://schemas.openxmlformats.org/officeDocument/2006/relationships/ctrlProp" Target="../ctrlProps/ctrlProp108.xml"/><Relationship Id="rId14" Type="http://schemas.openxmlformats.org/officeDocument/2006/relationships/ctrlProp" Target="../ctrlProps/ctrlProp113.xml"/><Relationship Id="rId22" Type="http://schemas.openxmlformats.org/officeDocument/2006/relationships/ctrlProp" Target="../ctrlProps/ctrlProp121.xml"/><Relationship Id="rId27" Type="http://schemas.openxmlformats.org/officeDocument/2006/relationships/ctrlProp" Target="../ctrlProps/ctrlProp126.xml"/><Relationship Id="rId30" Type="http://schemas.openxmlformats.org/officeDocument/2006/relationships/ctrlProp" Target="../ctrlProps/ctrlProp129.xml"/><Relationship Id="rId35" Type="http://schemas.openxmlformats.org/officeDocument/2006/relationships/ctrlProp" Target="../ctrlProps/ctrlProp13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1.xml"/><Relationship Id="rId13" Type="http://schemas.openxmlformats.org/officeDocument/2006/relationships/ctrlProp" Target="../ctrlProps/ctrlProp146.xml"/><Relationship Id="rId18" Type="http://schemas.openxmlformats.org/officeDocument/2006/relationships/ctrlProp" Target="../ctrlProps/ctrlProp151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140.xml"/><Relationship Id="rId12" Type="http://schemas.openxmlformats.org/officeDocument/2006/relationships/ctrlProp" Target="../ctrlProps/ctrlProp145.xml"/><Relationship Id="rId17" Type="http://schemas.openxmlformats.org/officeDocument/2006/relationships/ctrlProp" Target="../ctrlProps/ctrlProp150.xml"/><Relationship Id="rId2" Type="http://schemas.openxmlformats.org/officeDocument/2006/relationships/drawing" Target="../drawings/drawing8.xml"/><Relationship Id="rId16" Type="http://schemas.openxmlformats.org/officeDocument/2006/relationships/ctrlProp" Target="../ctrlProps/ctrlProp149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39.xml"/><Relationship Id="rId11" Type="http://schemas.openxmlformats.org/officeDocument/2006/relationships/ctrlProp" Target="../ctrlProps/ctrlProp144.xml"/><Relationship Id="rId5" Type="http://schemas.openxmlformats.org/officeDocument/2006/relationships/ctrlProp" Target="../ctrlProps/ctrlProp138.xml"/><Relationship Id="rId15" Type="http://schemas.openxmlformats.org/officeDocument/2006/relationships/ctrlProp" Target="../ctrlProps/ctrlProp148.xml"/><Relationship Id="rId10" Type="http://schemas.openxmlformats.org/officeDocument/2006/relationships/ctrlProp" Target="../ctrlProps/ctrlProp143.xml"/><Relationship Id="rId4" Type="http://schemas.openxmlformats.org/officeDocument/2006/relationships/ctrlProp" Target="../ctrlProps/ctrlProp137.xml"/><Relationship Id="rId9" Type="http://schemas.openxmlformats.org/officeDocument/2006/relationships/ctrlProp" Target="../ctrlProps/ctrlProp142.xml"/><Relationship Id="rId14" Type="http://schemas.openxmlformats.org/officeDocument/2006/relationships/ctrlProp" Target="../ctrlProps/ctrlProp14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2"/>
  <sheetViews>
    <sheetView showGridLines="0" workbookViewId="0">
      <selection activeCell="I9" sqref="I9"/>
    </sheetView>
  </sheetViews>
  <sheetFormatPr defaultRowHeight="15" x14ac:dyDescent="0.25"/>
  <cols>
    <col min="1" max="1" width="5.85546875" style="1" customWidth="1"/>
    <col min="2" max="2" width="1" style="1" customWidth="1"/>
    <col min="3" max="3" width="5" style="1" customWidth="1"/>
    <col min="4" max="4" width="19.140625" style="1" customWidth="1"/>
    <col min="5" max="5" width="12.140625" style="1" customWidth="1"/>
    <col min="6" max="6" width="4" style="1" customWidth="1"/>
    <col min="7" max="7" width="4.7109375" style="1" customWidth="1"/>
    <col min="8" max="8" width="14.42578125" style="1" customWidth="1"/>
    <col min="9" max="9" width="10.85546875" style="1" bestFit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21" t="s">
        <v>28</v>
      </c>
      <c r="C2" s="22"/>
      <c r="D2" s="22"/>
    </row>
    <row r="3" spans="2:9" ht="15.75" thickBot="1" x14ac:dyDescent="0.3">
      <c r="B3" s="23"/>
      <c r="C3" s="104" t="s">
        <v>29</v>
      </c>
      <c r="D3" s="24"/>
      <c r="G3" s="111" t="s">
        <v>30</v>
      </c>
      <c r="H3" s="111"/>
      <c r="I3" s="111"/>
    </row>
    <row r="4" spans="2:9" x14ac:dyDescent="0.25">
      <c r="B4" s="98"/>
      <c r="C4" s="25" t="s">
        <v>31</v>
      </c>
      <c r="D4" s="25"/>
      <c r="E4" s="26">
        <v>100</v>
      </c>
      <c r="F4" s="8"/>
      <c r="G4" s="27" t="s">
        <v>25</v>
      </c>
      <c r="H4" s="9"/>
      <c r="I4" s="9"/>
    </row>
    <row r="5" spans="2:9" ht="16.5" customHeight="1" x14ac:dyDescent="0.25">
      <c r="C5" s="25" t="s">
        <v>32</v>
      </c>
      <c r="D5" s="25"/>
      <c r="E5" s="28">
        <f>F5*1000</f>
        <v>200000</v>
      </c>
      <c r="F5" s="8">
        <v>200</v>
      </c>
      <c r="G5" s="9"/>
      <c r="H5" s="9" t="str">
        <f>IF(C11="",E9&amp;" x "&amp;TEXT(E10,"#.###"),"")</f>
        <v>100 x 210.000</v>
      </c>
      <c r="I5" s="29">
        <f>IF(H5="","",E9*E10)</f>
        <v>21000000</v>
      </c>
    </row>
    <row r="6" spans="2:9" ht="16.5" customHeight="1" x14ac:dyDescent="0.25">
      <c r="C6" s="25" t="s">
        <v>33</v>
      </c>
      <c r="D6" s="25"/>
      <c r="E6" s="28">
        <f>E5*E4</f>
        <v>20000000</v>
      </c>
      <c r="F6" s="8"/>
      <c r="G6" s="9"/>
      <c r="H6" s="9"/>
      <c r="I6" s="29"/>
    </row>
    <row r="7" spans="2:9" ht="16.5" customHeight="1" x14ac:dyDescent="0.25">
      <c r="F7" s="8"/>
      <c r="G7" s="27" t="s">
        <v>26</v>
      </c>
      <c r="H7" s="9"/>
      <c r="I7" s="29"/>
    </row>
    <row r="8" spans="2:9" ht="16.5" customHeight="1" x14ac:dyDescent="0.25">
      <c r="B8" s="23"/>
      <c r="C8" s="104" t="s">
        <v>34</v>
      </c>
      <c r="D8" s="24"/>
      <c r="F8" s="8"/>
      <c r="G8" s="9"/>
      <c r="H8" s="9" t="str">
        <f>IF(H5="","",E9&amp;" x "&amp;TEXT(E5,"#.###"))</f>
        <v>100 x 200.000</v>
      </c>
      <c r="I8" s="30">
        <f>IF(H8="","",E9*E5)</f>
        <v>20000000</v>
      </c>
    </row>
    <row r="9" spans="2:9" ht="16.5" customHeight="1" x14ac:dyDescent="0.25">
      <c r="C9" s="25" t="s">
        <v>35</v>
      </c>
      <c r="D9" s="25"/>
      <c r="E9" s="26">
        <v>100</v>
      </c>
      <c r="F9" s="8"/>
      <c r="G9" s="9"/>
      <c r="H9" s="31" t="s">
        <v>27</v>
      </c>
      <c r="I9" s="29">
        <f>IF(I8="","",I5-I8)</f>
        <v>1000000</v>
      </c>
    </row>
    <row r="10" spans="2:9" ht="16.5" customHeight="1" x14ac:dyDescent="0.25">
      <c r="C10" s="25" t="s">
        <v>32</v>
      </c>
      <c r="D10" s="25"/>
      <c r="E10" s="28">
        <f>F10*1000</f>
        <v>210000</v>
      </c>
      <c r="F10" s="8">
        <v>210</v>
      </c>
    </row>
    <row r="11" spans="2:9" ht="15" customHeight="1" x14ac:dyDescent="0.25">
      <c r="C11" s="112" t="str">
        <f>IF(E9&gt;E4,"Ulangi lagi, jumlah barang tidak cukup!","")</f>
        <v/>
      </c>
      <c r="D11" s="112"/>
      <c r="E11" s="112"/>
    </row>
    <row r="12" spans="2:9" x14ac:dyDescent="0.25">
      <c r="C12" s="91" t="s">
        <v>60</v>
      </c>
    </row>
    <row r="13" spans="2:9" x14ac:dyDescent="0.25">
      <c r="C13" s="100" t="s">
        <v>61</v>
      </c>
      <c r="D13" s="113" t="s">
        <v>60</v>
      </c>
      <c r="E13" s="114"/>
      <c r="F13" s="114"/>
      <c r="G13" s="114"/>
      <c r="H13" s="114"/>
    </row>
    <row r="14" spans="2:9" x14ac:dyDescent="0.25">
      <c r="C14" s="10" t="s">
        <v>110</v>
      </c>
      <c r="D14" s="102" t="str">
        <f ca="1">_xlfn.FORMULATEXT(C11)</f>
        <v>=IF(E9&gt;E4;"Ulangi lagi, jumlah barang tidak cukup!";"")</v>
      </c>
      <c r="E14" s="5"/>
      <c r="F14" s="5"/>
      <c r="G14" s="5"/>
      <c r="H14" s="5"/>
    </row>
    <row r="15" spans="2:9" x14ac:dyDescent="0.25">
      <c r="C15" s="10" t="s">
        <v>96</v>
      </c>
      <c r="D15" s="102" t="str">
        <f ca="1">_xlfn.FORMULATEXT(E5)</f>
        <v>=F5*1000</v>
      </c>
      <c r="E15" s="5"/>
      <c r="F15" s="5"/>
      <c r="G15" s="5"/>
      <c r="H15" s="5"/>
    </row>
    <row r="16" spans="2:9" x14ac:dyDescent="0.25">
      <c r="C16" s="10" t="s">
        <v>97</v>
      </c>
      <c r="D16" s="102" t="str">
        <f ca="1">_xlfn.FORMULATEXT(E6)</f>
        <v>=E5*E4</v>
      </c>
      <c r="E16" s="5"/>
      <c r="F16" s="5"/>
      <c r="G16" s="5"/>
      <c r="H16" s="5"/>
    </row>
    <row r="17" spans="3:8" x14ac:dyDescent="0.25">
      <c r="C17" s="10" t="s">
        <v>98</v>
      </c>
      <c r="D17" s="103" t="str">
        <f ca="1">_xlfn.FORMULATEXT(H5)</f>
        <v>=IF(C11="";E9&amp;" x "&amp;TEXT(E10;"#.###");"")</v>
      </c>
      <c r="E17" s="5"/>
      <c r="F17" s="5"/>
      <c r="G17" s="5"/>
      <c r="H17" s="5"/>
    </row>
    <row r="18" spans="3:8" x14ac:dyDescent="0.25">
      <c r="C18" s="10" t="s">
        <v>62</v>
      </c>
      <c r="D18" s="103" t="str">
        <f ca="1">_xlfn.FORMULATEXT(I5)</f>
        <v>=IF(H5="";"";E9*E10)</v>
      </c>
      <c r="E18" s="5"/>
      <c r="F18" s="5"/>
      <c r="G18" s="5"/>
      <c r="H18" s="5"/>
    </row>
    <row r="19" spans="3:8" x14ac:dyDescent="0.25">
      <c r="C19" s="10" t="s">
        <v>99</v>
      </c>
      <c r="D19" s="103" t="str">
        <f ca="1">_xlfn.FORMULATEXT(H8)</f>
        <v>=IF(H5="";"";E9&amp;" x "&amp;TEXT(E5;"#.###"))</v>
      </c>
      <c r="E19" s="5"/>
      <c r="F19" s="5"/>
      <c r="G19" s="5"/>
      <c r="H19" s="5"/>
    </row>
    <row r="20" spans="3:8" x14ac:dyDescent="0.25">
      <c r="C20" s="10" t="s">
        <v>100</v>
      </c>
      <c r="D20" s="103" t="str">
        <f ca="1">_xlfn.FORMULATEXT(I8)</f>
        <v>=IF(H8="";"";E9*E5)</v>
      </c>
      <c r="E20" s="5"/>
      <c r="F20" s="5"/>
      <c r="G20" s="5"/>
      <c r="H20" s="5"/>
    </row>
    <row r="21" spans="3:8" x14ac:dyDescent="0.25">
      <c r="C21" s="10" t="s">
        <v>101</v>
      </c>
      <c r="D21" s="103" t="str">
        <f ca="1">_xlfn.FORMULATEXT(I9)</f>
        <v>=IF(I8="";"";I5-I8)</v>
      </c>
      <c r="E21" s="5"/>
      <c r="F21" s="5"/>
      <c r="G21" s="5"/>
      <c r="H21" s="5"/>
    </row>
    <row r="22" spans="3:8" ht="19.5" customHeight="1" x14ac:dyDescent="0.25"/>
  </sheetData>
  <mergeCells count="3">
    <mergeCell ref="G3:I3"/>
    <mergeCell ref="C11:E11"/>
    <mergeCell ref="D13:H13"/>
  </mergeCells>
  <conditionalFormatting sqref="C11:E11">
    <cfRule type="notContainsBlanks" dxfId="9" priority="1">
      <formula>LEN(TRIM(C11))&gt;0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Scroll Bar 1">
              <controlPr defaultSize="0" autoPict="0">
                <anchor moveWithCells="1">
                  <from>
                    <xdr:col>3</xdr:col>
                    <xdr:colOff>704850</xdr:colOff>
                    <xdr:row>4</xdr:row>
                    <xdr:rowOff>47625</xdr:rowOff>
                  </from>
                  <to>
                    <xdr:col>3</xdr:col>
                    <xdr:colOff>1190625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Scroll Bar 2">
              <controlPr defaultSize="0" autoPict="0">
                <anchor moveWithCells="1">
                  <from>
                    <xdr:col>3</xdr:col>
                    <xdr:colOff>704850</xdr:colOff>
                    <xdr:row>3</xdr:row>
                    <xdr:rowOff>38100</xdr:rowOff>
                  </from>
                  <to>
                    <xdr:col>3</xdr:col>
                    <xdr:colOff>1190625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Scroll Bar 3">
              <controlPr defaultSize="0" autoPict="0">
                <anchor moveWithCells="1">
                  <from>
                    <xdr:col>3</xdr:col>
                    <xdr:colOff>704850</xdr:colOff>
                    <xdr:row>9</xdr:row>
                    <xdr:rowOff>19050</xdr:rowOff>
                  </from>
                  <to>
                    <xdr:col>3</xdr:col>
                    <xdr:colOff>1190625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Scroll Bar 4">
              <controlPr defaultSize="0" autoPict="0">
                <anchor moveWithCells="1">
                  <from>
                    <xdr:col>3</xdr:col>
                    <xdr:colOff>704850</xdr:colOff>
                    <xdr:row>8</xdr:row>
                    <xdr:rowOff>28575</xdr:rowOff>
                  </from>
                  <to>
                    <xdr:col>3</xdr:col>
                    <xdr:colOff>1190625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9"/>
  <sheetViews>
    <sheetView showGridLines="0" workbookViewId="0">
      <selection activeCell="L24" sqref="L24"/>
    </sheetView>
  </sheetViews>
  <sheetFormatPr defaultRowHeight="15" x14ac:dyDescent="0.25"/>
  <cols>
    <col min="1" max="1" width="5.85546875" style="1" customWidth="1"/>
    <col min="2" max="2" width="1.140625" style="1" customWidth="1"/>
    <col min="3" max="3" width="25.85546875" style="1" customWidth="1"/>
    <col min="4" max="4" width="11" style="1" customWidth="1"/>
    <col min="5" max="5" width="10.85546875" style="1" bestFit="1" customWidth="1"/>
    <col min="6" max="6" width="2.140625" style="1" customWidth="1"/>
    <col min="7" max="7" width="3.85546875" style="1" customWidth="1"/>
    <col min="8" max="8" width="5.42578125" style="1" customWidth="1"/>
    <col min="9" max="9" width="1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21" t="s">
        <v>36</v>
      </c>
    </row>
    <row r="3" spans="2:9" ht="16.5" customHeight="1" x14ac:dyDescent="0.25">
      <c r="B3" s="25" t="s">
        <v>37</v>
      </c>
      <c r="C3" s="25"/>
      <c r="D3" s="28">
        <f>E3*10000</f>
        <v>4250000</v>
      </c>
      <c r="E3" s="8">
        <v>425</v>
      </c>
      <c r="F3" s="8"/>
    </row>
    <row r="4" spans="2:9" ht="16.5" customHeight="1" x14ac:dyDescent="0.25">
      <c r="B4" s="25" t="s">
        <v>38</v>
      </c>
      <c r="C4" s="25"/>
      <c r="D4" s="28">
        <f t="shared" ref="D4:D6" si="0">E4*10000</f>
        <v>30250000</v>
      </c>
      <c r="E4" s="8">
        <v>3025</v>
      </c>
      <c r="F4" s="8"/>
    </row>
    <row r="5" spans="2:9" ht="16.5" customHeight="1" x14ac:dyDescent="0.25">
      <c r="B5" s="25" t="s">
        <v>39</v>
      </c>
      <c r="C5" s="25"/>
      <c r="D5" s="28">
        <f t="shared" si="0"/>
        <v>7000000</v>
      </c>
      <c r="E5" s="8">
        <v>700</v>
      </c>
      <c r="F5" s="8"/>
    </row>
    <row r="6" spans="2:9" ht="16.5" customHeight="1" x14ac:dyDescent="0.25">
      <c r="B6" s="25" t="s">
        <v>25</v>
      </c>
      <c r="C6" s="25"/>
      <c r="D6" s="28">
        <f t="shared" si="0"/>
        <v>55750000</v>
      </c>
      <c r="E6" s="8">
        <v>5575</v>
      </c>
      <c r="F6" s="8"/>
    </row>
    <row r="7" spans="2:9" x14ac:dyDescent="0.25">
      <c r="H7" s="91" t="s">
        <v>60</v>
      </c>
    </row>
    <row r="8" spans="2:9" x14ac:dyDescent="0.25">
      <c r="B8" s="23"/>
      <c r="C8" s="32" t="s">
        <v>40</v>
      </c>
      <c r="H8" s="99" t="s">
        <v>61</v>
      </c>
      <c r="I8" s="101" t="s">
        <v>60</v>
      </c>
    </row>
    <row r="9" spans="2:9" x14ac:dyDescent="0.25">
      <c r="C9" s="2" t="s">
        <v>37</v>
      </c>
      <c r="E9" s="7">
        <f>D3</f>
        <v>4250000</v>
      </c>
      <c r="F9" s="7"/>
      <c r="H9" s="10" t="s">
        <v>102</v>
      </c>
      <c r="I9" s="6" t="str">
        <f ca="1">_xlfn.FORMULATEXT(E9)</f>
        <v>=D3</v>
      </c>
    </row>
    <row r="10" spans="2:9" x14ac:dyDescent="0.25">
      <c r="C10" s="2" t="s">
        <v>38</v>
      </c>
      <c r="E10" s="14">
        <f>D4</f>
        <v>30250000</v>
      </c>
      <c r="F10" s="115" t="s">
        <v>41</v>
      </c>
      <c r="H10" s="10" t="s">
        <v>103</v>
      </c>
      <c r="I10" s="6" t="str">
        <f t="shared" ref="I10:I13" ca="1" si="1">_xlfn.FORMULATEXT(E10)</f>
        <v>=D4</v>
      </c>
    </row>
    <row r="11" spans="2:9" x14ac:dyDescent="0.25">
      <c r="D11" s="13" t="s">
        <v>42</v>
      </c>
      <c r="E11" s="7">
        <f>SUM(E9:E10)</f>
        <v>34500000</v>
      </c>
      <c r="F11" s="115"/>
      <c r="H11" s="10" t="s">
        <v>104</v>
      </c>
      <c r="I11" s="6" t="str">
        <f t="shared" ca="1" si="1"/>
        <v>=SUM(E9:E10)</v>
      </c>
    </row>
    <row r="12" spans="2:9" x14ac:dyDescent="0.25">
      <c r="C12" s="2" t="s">
        <v>39</v>
      </c>
      <c r="D12" s="12"/>
      <c r="E12" s="14">
        <f>D5</f>
        <v>7000000</v>
      </c>
      <c r="F12" s="115" t="s">
        <v>43</v>
      </c>
      <c r="H12" s="10" t="s">
        <v>105</v>
      </c>
      <c r="I12" s="6" t="str">
        <f t="shared" ca="1" si="1"/>
        <v>=D5</v>
      </c>
    </row>
    <row r="13" spans="2:9" ht="15.75" thickBot="1" x14ac:dyDescent="0.3">
      <c r="D13" s="13" t="s">
        <v>26</v>
      </c>
      <c r="E13" s="33">
        <f>E11-E12</f>
        <v>27500000</v>
      </c>
      <c r="F13" s="115"/>
      <c r="H13" s="10" t="s">
        <v>106</v>
      </c>
      <c r="I13" s="6" t="str">
        <f t="shared" ca="1" si="1"/>
        <v>=E11-E12</v>
      </c>
    </row>
    <row r="14" spans="2:9" ht="15.75" thickTop="1" x14ac:dyDescent="0.25"/>
    <row r="15" spans="2:9" x14ac:dyDescent="0.25">
      <c r="B15" s="23"/>
      <c r="C15" s="32" t="s">
        <v>24</v>
      </c>
      <c r="H15" s="99" t="s">
        <v>61</v>
      </c>
      <c r="I15" s="101" t="s">
        <v>60</v>
      </c>
    </row>
    <row r="16" spans="2:9" x14ac:dyDescent="0.25">
      <c r="C16" s="2" t="s">
        <v>25</v>
      </c>
      <c r="E16" s="7">
        <f>D6</f>
        <v>55750000</v>
      </c>
      <c r="H16" s="10" t="s">
        <v>107</v>
      </c>
      <c r="I16" s="6" t="str">
        <f ca="1">_xlfn.FORMULATEXT(E16)</f>
        <v>=D6</v>
      </c>
    </row>
    <row r="17" spans="3:9" x14ac:dyDescent="0.25">
      <c r="C17" s="2" t="s">
        <v>26</v>
      </c>
      <c r="E17" s="14">
        <f>E13</f>
        <v>27500000</v>
      </c>
      <c r="H17" s="10" t="s">
        <v>108</v>
      </c>
      <c r="I17" s="6" t="str">
        <f t="shared" ref="I17:I18" ca="1" si="2">_xlfn.FORMULATEXT(E17)</f>
        <v>=E13</v>
      </c>
    </row>
    <row r="18" spans="3:9" x14ac:dyDescent="0.25">
      <c r="C18" s="13" t="s">
        <v>27</v>
      </c>
      <c r="E18" s="7">
        <f>E16-E17</f>
        <v>28250000</v>
      </c>
      <c r="H18" s="10" t="s">
        <v>109</v>
      </c>
      <c r="I18" s="6" t="str">
        <f t="shared" ca="1" si="2"/>
        <v>=E16-E17</v>
      </c>
    </row>
    <row r="19" spans="3:9" ht="19.5" customHeight="1" x14ac:dyDescent="0.25"/>
  </sheetData>
  <mergeCells count="2">
    <mergeCell ref="F10:F11"/>
    <mergeCell ref="F12:F13"/>
  </mergeCell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Scroll Bar 1">
              <controlPr defaultSize="0" autoPict="0">
                <anchor moveWithCells="1">
                  <from>
                    <xdr:col>2</xdr:col>
                    <xdr:colOff>1104900</xdr:colOff>
                    <xdr:row>2</xdr:row>
                    <xdr:rowOff>19050</xdr:rowOff>
                  </from>
                  <to>
                    <xdr:col>2</xdr:col>
                    <xdr:colOff>1590675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Scroll Bar 2">
              <controlPr defaultSize="0" autoPict="0">
                <anchor moveWithCells="1">
                  <from>
                    <xdr:col>2</xdr:col>
                    <xdr:colOff>1104900</xdr:colOff>
                    <xdr:row>3</xdr:row>
                    <xdr:rowOff>19050</xdr:rowOff>
                  </from>
                  <to>
                    <xdr:col>2</xdr:col>
                    <xdr:colOff>1590675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Scroll Bar 3">
              <controlPr defaultSize="0" autoPict="0">
                <anchor moveWithCells="1">
                  <from>
                    <xdr:col>2</xdr:col>
                    <xdr:colOff>1104900</xdr:colOff>
                    <xdr:row>4</xdr:row>
                    <xdr:rowOff>19050</xdr:rowOff>
                  </from>
                  <to>
                    <xdr:col>2</xdr:col>
                    <xdr:colOff>1590675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Scroll Bar 4">
              <controlPr defaultSize="0" autoPict="0">
                <anchor moveWithCells="1">
                  <from>
                    <xdr:col>2</xdr:col>
                    <xdr:colOff>1104900</xdr:colOff>
                    <xdr:row>5</xdr:row>
                    <xdr:rowOff>19050</xdr:rowOff>
                  </from>
                  <to>
                    <xdr:col>2</xdr:col>
                    <xdr:colOff>1590675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"/>
  <sheetViews>
    <sheetView showGridLines="0" workbookViewId="0">
      <selection activeCell="C6" sqref="C6"/>
    </sheetView>
  </sheetViews>
  <sheetFormatPr defaultRowHeight="15" x14ac:dyDescent="0.25"/>
  <cols>
    <col min="1" max="1" width="5.85546875" style="1" customWidth="1"/>
    <col min="2" max="2" width="21.85546875" style="1" customWidth="1"/>
    <col min="3" max="3" width="44" style="1" customWidth="1"/>
    <col min="4" max="4" width="5.85546875" style="1" customWidth="1"/>
    <col min="5" max="5" width="4.85546875" style="1" customWidth="1"/>
    <col min="6" max="6" width="42.28515625" style="1" customWidth="1"/>
    <col min="7" max="7" width="44.28515625" style="1" customWidth="1"/>
    <col min="8" max="8" width="41" style="1" customWidth="1"/>
    <col min="9" max="9" width="33.85546875" style="1" customWidth="1"/>
    <col min="10" max="16384" width="9.140625" style="1"/>
  </cols>
  <sheetData>
    <row r="1" spans="1:9" ht="19.5" customHeight="1" x14ac:dyDescent="0.25"/>
    <row r="2" spans="1:9" ht="18.75" x14ac:dyDescent="0.25">
      <c r="B2" s="20" t="s">
        <v>87</v>
      </c>
    </row>
    <row r="3" spans="1:9" ht="16.5" customHeight="1" x14ac:dyDescent="0.25">
      <c r="A3" s="8">
        <v>1</v>
      </c>
      <c r="B3" s="95" t="s">
        <v>67</v>
      </c>
      <c r="C3" s="6" t="str">
        <f>VLOOKUP(A$3,E$4:I$7,2)</f>
        <v>Masuk Pertama Keluar Pertama (MPKP/FIFO)</v>
      </c>
      <c r="E3" s="96" t="s">
        <v>3</v>
      </c>
      <c r="F3" s="97" t="s">
        <v>67</v>
      </c>
      <c r="G3" s="97" t="s">
        <v>80</v>
      </c>
      <c r="H3" s="97" t="s">
        <v>75</v>
      </c>
      <c r="I3" s="96" t="s">
        <v>0</v>
      </c>
    </row>
    <row r="4" spans="1:9" x14ac:dyDescent="0.25">
      <c r="B4" s="95" t="s">
        <v>84</v>
      </c>
      <c r="C4" s="6" t="str">
        <f>VLOOKUP(A$3,E$4:I$7,3)</f>
        <v>barang yang lebih awal dibeli, dijual lebih dulu</v>
      </c>
      <c r="E4" s="10">
        <v>1</v>
      </c>
      <c r="F4" s="93" t="s">
        <v>68</v>
      </c>
      <c r="G4" s="93" t="s">
        <v>79</v>
      </c>
      <c r="H4" s="93" t="s">
        <v>76</v>
      </c>
      <c r="I4" s="25" t="s">
        <v>72</v>
      </c>
    </row>
    <row r="5" spans="1:9" x14ac:dyDescent="0.25">
      <c r="B5" s="95" t="s">
        <v>85</v>
      </c>
      <c r="C5" s="6" t="str">
        <f>VLOOKUP(A$3,E$4:I$7,4)</f>
        <v>kuantitas x harga beli</v>
      </c>
      <c r="E5" s="10">
        <v>2</v>
      </c>
      <c r="F5" s="93" t="s">
        <v>69</v>
      </c>
      <c r="G5" s="93" t="s">
        <v>81</v>
      </c>
      <c r="H5" s="93" t="s">
        <v>76</v>
      </c>
      <c r="I5" s="25" t="s">
        <v>73</v>
      </c>
    </row>
    <row r="6" spans="1:9" ht="15" customHeight="1" x14ac:dyDescent="0.25">
      <c r="B6" s="95" t="s">
        <v>86</v>
      </c>
      <c r="C6" s="6" t="str">
        <f>VLOOKUP(A$3,E$4:I$7,5)</f>
        <v>dimulai dari pembelian paling akhir</v>
      </c>
      <c r="E6" s="10">
        <v>3</v>
      </c>
      <c r="F6" s="93" t="s">
        <v>71</v>
      </c>
      <c r="G6" s="93" t="s">
        <v>82</v>
      </c>
      <c r="H6" s="93" t="s">
        <v>77</v>
      </c>
      <c r="I6" s="25" t="s">
        <v>74</v>
      </c>
    </row>
    <row r="7" spans="1:9" ht="19.5" customHeight="1" x14ac:dyDescent="0.25">
      <c r="E7" s="10">
        <v>4</v>
      </c>
      <c r="F7" s="93" t="s">
        <v>70</v>
      </c>
      <c r="G7" s="93" t="s">
        <v>83</v>
      </c>
      <c r="H7" s="93" t="s">
        <v>78</v>
      </c>
      <c r="I7" s="25" t="s">
        <v>74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3" name="Scroll Bar 1">
              <controlPr defaultSize="0" autoPict="0">
                <anchor moveWithCells="1">
                  <from>
                    <xdr:col>1</xdr:col>
                    <xdr:colOff>866775</xdr:colOff>
                    <xdr:row>2</xdr:row>
                    <xdr:rowOff>28575</xdr:rowOff>
                  </from>
                  <to>
                    <xdr:col>1</xdr:col>
                    <xdr:colOff>1352550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8"/>
  <sheetViews>
    <sheetView showGridLines="0" workbookViewId="0">
      <selection activeCell="I9" sqref="I9"/>
    </sheetView>
  </sheetViews>
  <sheetFormatPr defaultRowHeight="15" x14ac:dyDescent="0.25"/>
  <cols>
    <col min="1" max="1" width="7.140625" style="34" customWidth="1"/>
    <col min="2" max="2" width="4" style="35" customWidth="1"/>
    <col min="3" max="3" width="25.85546875" style="35" customWidth="1"/>
    <col min="4" max="4" width="10" style="35" customWidth="1"/>
    <col min="5" max="5" width="17.28515625" style="35" customWidth="1"/>
    <col min="6" max="6" width="11.7109375" style="35" customWidth="1"/>
    <col min="7" max="7" width="5.85546875" style="35" customWidth="1"/>
    <col min="8" max="8" width="17.5703125" style="35" customWidth="1"/>
    <col min="9" max="9" width="10.5703125" style="35" customWidth="1"/>
    <col min="10" max="10" width="11" style="35" customWidth="1"/>
    <col min="11" max="11" width="12.42578125" style="35" customWidth="1"/>
    <col min="12" max="12" width="5.28515625" style="35" customWidth="1"/>
    <col min="13" max="16384" width="9.140625" style="35"/>
  </cols>
  <sheetData>
    <row r="1" spans="1:6" ht="19.5" customHeight="1" x14ac:dyDescent="0.25"/>
    <row r="2" spans="1:6" ht="18.75" x14ac:dyDescent="0.25">
      <c r="B2" s="36" t="s">
        <v>44</v>
      </c>
    </row>
    <row r="3" spans="1:6" ht="15.75" x14ac:dyDescent="0.25">
      <c r="A3" s="35"/>
      <c r="B3" s="37" t="s">
        <v>53</v>
      </c>
    </row>
    <row r="4" spans="1:6" ht="17.25" customHeight="1" x14ac:dyDescent="0.25">
      <c r="A4" s="34">
        <f>MAX(A5:A15)</f>
        <v>2</v>
      </c>
      <c r="B4" s="38" t="s">
        <v>46</v>
      </c>
      <c r="C4" s="39" t="s">
        <v>0</v>
      </c>
      <c r="D4" s="39" t="s">
        <v>47</v>
      </c>
      <c r="E4" s="39" t="s">
        <v>48</v>
      </c>
      <c r="F4" s="38" t="s">
        <v>1</v>
      </c>
    </row>
    <row r="5" spans="1:6" ht="17.25" customHeight="1" x14ac:dyDescent="0.25">
      <c r="A5" s="40" t="str">
        <f t="shared" ref="A5:A14" si="0">IF(A20&lt;E$18,A6+1,"")</f>
        <v/>
      </c>
      <c r="B5" s="41">
        <v>1</v>
      </c>
      <c r="C5" s="42" t="s">
        <v>49</v>
      </c>
      <c r="D5" s="43">
        <v>90</v>
      </c>
      <c r="E5" s="43">
        <v>2005</v>
      </c>
      <c r="F5" s="41">
        <f t="shared" ref="F5:F15" si="1">D5*E5</f>
        <v>180450</v>
      </c>
    </row>
    <row r="6" spans="1:6" ht="17.25" customHeight="1" x14ac:dyDescent="0.25">
      <c r="A6" s="40" t="str">
        <f t="shared" si="0"/>
        <v/>
      </c>
      <c r="B6" s="44">
        <v>2</v>
      </c>
      <c r="C6" s="45">
        <v>1</v>
      </c>
      <c r="D6" s="46">
        <v>270</v>
      </c>
      <c r="E6" s="46">
        <v>1985</v>
      </c>
      <c r="F6" s="44">
        <f t="shared" si="1"/>
        <v>535950</v>
      </c>
    </row>
    <row r="7" spans="1:6" ht="17.25" customHeight="1" x14ac:dyDescent="0.25">
      <c r="A7" s="40" t="str">
        <f t="shared" si="0"/>
        <v/>
      </c>
      <c r="B7" s="44">
        <v>3</v>
      </c>
      <c r="C7" s="45">
        <v>2</v>
      </c>
      <c r="D7" s="46">
        <v>265</v>
      </c>
      <c r="E7" s="46">
        <v>2020</v>
      </c>
      <c r="F7" s="44">
        <f t="shared" si="1"/>
        <v>535300</v>
      </c>
    </row>
    <row r="8" spans="1:6" ht="17.25" customHeight="1" x14ac:dyDescent="0.25">
      <c r="A8" s="40" t="str">
        <f t="shared" si="0"/>
        <v/>
      </c>
      <c r="B8" s="44">
        <v>4</v>
      </c>
      <c r="C8" s="45">
        <v>3</v>
      </c>
      <c r="D8" s="46">
        <v>245</v>
      </c>
      <c r="E8" s="46">
        <v>2060</v>
      </c>
      <c r="F8" s="44">
        <f t="shared" si="1"/>
        <v>504700</v>
      </c>
    </row>
    <row r="9" spans="1:6" ht="17.25" customHeight="1" x14ac:dyDescent="0.25">
      <c r="A9" s="40" t="str">
        <f t="shared" si="0"/>
        <v/>
      </c>
      <c r="B9" s="44">
        <v>5</v>
      </c>
      <c r="C9" s="45">
        <v>4</v>
      </c>
      <c r="D9" s="46">
        <v>260</v>
      </c>
      <c r="E9" s="46">
        <v>2045</v>
      </c>
      <c r="F9" s="44">
        <f t="shared" si="1"/>
        <v>531700</v>
      </c>
    </row>
    <row r="10" spans="1:6" ht="17.25" customHeight="1" x14ac:dyDescent="0.25">
      <c r="A10" s="40" t="str">
        <f t="shared" si="0"/>
        <v/>
      </c>
      <c r="B10" s="44">
        <v>6</v>
      </c>
      <c r="C10" s="45">
        <v>5</v>
      </c>
      <c r="D10" s="46">
        <v>280</v>
      </c>
      <c r="E10" s="46">
        <v>2175</v>
      </c>
      <c r="F10" s="44">
        <f t="shared" si="1"/>
        <v>609000</v>
      </c>
    </row>
    <row r="11" spans="1:6" ht="17.25" customHeight="1" x14ac:dyDescent="0.25">
      <c r="A11" s="40" t="str">
        <f t="shared" si="0"/>
        <v/>
      </c>
      <c r="B11" s="44">
        <v>7</v>
      </c>
      <c r="C11" s="45">
        <v>6</v>
      </c>
      <c r="D11" s="46">
        <v>240</v>
      </c>
      <c r="E11" s="46">
        <v>2235</v>
      </c>
      <c r="F11" s="44">
        <f t="shared" si="1"/>
        <v>536400</v>
      </c>
    </row>
    <row r="12" spans="1:6" ht="17.25" customHeight="1" x14ac:dyDescent="0.25">
      <c r="A12" s="40" t="str">
        <f t="shared" si="0"/>
        <v/>
      </c>
      <c r="B12" s="44">
        <v>8</v>
      </c>
      <c r="C12" s="45">
        <v>7</v>
      </c>
      <c r="D12" s="46">
        <v>270</v>
      </c>
      <c r="E12" s="46">
        <v>2260</v>
      </c>
      <c r="F12" s="44">
        <f t="shared" si="1"/>
        <v>610200</v>
      </c>
    </row>
    <row r="13" spans="1:6" ht="17.25" customHeight="1" x14ac:dyDescent="0.25">
      <c r="A13" s="40" t="str">
        <f t="shared" si="0"/>
        <v/>
      </c>
      <c r="B13" s="44">
        <v>9</v>
      </c>
      <c r="C13" s="45">
        <v>8</v>
      </c>
      <c r="D13" s="46">
        <v>280</v>
      </c>
      <c r="E13" s="46">
        <v>2360</v>
      </c>
      <c r="F13" s="44">
        <f t="shared" si="1"/>
        <v>660800</v>
      </c>
    </row>
    <row r="14" spans="1:6" ht="17.25" customHeight="1" x14ac:dyDescent="0.25">
      <c r="A14" s="40">
        <f t="shared" si="0"/>
        <v>2</v>
      </c>
      <c r="B14" s="44">
        <v>10</v>
      </c>
      <c r="C14" s="45">
        <v>9</v>
      </c>
      <c r="D14" s="46">
        <v>285</v>
      </c>
      <c r="E14" s="46">
        <v>2475</v>
      </c>
      <c r="F14" s="44">
        <f t="shared" si="1"/>
        <v>705375</v>
      </c>
    </row>
    <row r="15" spans="1:6" ht="17.25" customHeight="1" x14ac:dyDescent="0.25">
      <c r="A15" s="40">
        <f>IF(E18&gt;0,1,"")</f>
        <v>1</v>
      </c>
      <c r="B15" s="53">
        <v>11</v>
      </c>
      <c r="C15" s="54">
        <v>10</v>
      </c>
      <c r="D15" s="55">
        <v>250</v>
      </c>
      <c r="E15" s="55">
        <v>2400</v>
      </c>
      <c r="F15" s="53">
        <f t="shared" si="1"/>
        <v>600000</v>
      </c>
    </row>
    <row r="16" spans="1:6" ht="17.25" customHeight="1" x14ac:dyDescent="0.25">
      <c r="B16" s="56"/>
      <c r="C16" s="57" t="s">
        <v>1</v>
      </c>
      <c r="D16" s="58">
        <f>SUM(D5:D15)</f>
        <v>2735</v>
      </c>
      <c r="E16" s="56"/>
      <c r="F16" s="59">
        <f>SUM(F5:F15)</f>
        <v>6009875</v>
      </c>
    </row>
    <row r="17" spans="1:11" ht="17.25" customHeight="1" x14ac:dyDescent="0.25"/>
    <row r="18" spans="1:11" ht="19.5" customHeight="1" x14ac:dyDescent="0.25">
      <c r="A18" s="70">
        <f>MIN(C21:C29)</f>
        <v>9</v>
      </c>
      <c r="B18" s="71" t="s">
        <v>50</v>
      </c>
      <c r="C18" s="72"/>
      <c r="D18" s="72"/>
      <c r="E18" s="63">
        <v>330</v>
      </c>
      <c r="I18" s="52"/>
      <c r="K18" s="52"/>
    </row>
    <row r="19" spans="1:11" ht="17.25" customHeight="1" x14ac:dyDescent="0.25">
      <c r="A19" s="40">
        <f>SUM(D5:D$15)</f>
        <v>2735</v>
      </c>
      <c r="B19" s="67" t="s">
        <v>52</v>
      </c>
      <c r="C19" s="73"/>
      <c r="D19" s="73"/>
      <c r="E19" s="66">
        <f>IF(E18=0,"",SUM(F21:F31))</f>
        <v>798000</v>
      </c>
    </row>
    <row r="20" spans="1:11" ht="17.25" customHeight="1" x14ac:dyDescent="0.25">
      <c r="A20" s="40">
        <f>SUM(D6:D$15)</f>
        <v>2645</v>
      </c>
      <c r="B20" s="105" t="s">
        <v>46</v>
      </c>
      <c r="C20" s="106" t="s">
        <v>0</v>
      </c>
      <c r="D20" s="106" t="s">
        <v>47</v>
      </c>
      <c r="E20" s="106" t="s">
        <v>48</v>
      </c>
      <c r="F20" s="107" t="s">
        <v>1</v>
      </c>
    </row>
    <row r="21" spans="1:11" x14ac:dyDescent="0.25">
      <c r="A21" s="40">
        <f>SUM(D7:D$15)</f>
        <v>2375</v>
      </c>
      <c r="B21" s="48">
        <f>IF(A4=0,"",1)</f>
        <v>1</v>
      </c>
      <c r="C21" s="49">
        <f>IF(B21="","",C15)</f>
        <v>10</v>
      </c>
      <c r="D21" s="50">
        <f>IF(B21="","",IF(D15&lt;E18,D15,E18))</f>
        <v>250</v>
      </c>
      <c r="E21" s="51">
        <f t="shared" ref="E21:E30" si="2">IF(B21="","",VLOOKUP(C21,FIFO,3))</f>
        <v>2400</v>
      </c>
      <c r="F21" s="52">
        <f>IF(B21="","",D21*E21)</f>
        <v>600000</v>
      </c>
    </row>
    <row r="22" spans="1:11" x14ac:dyDescent="0.25">
      <c r="A22" s="40">
        <f>SUM(D8:D$15)</f>
        <v>2110</v>
      </c>
      <c r="B22" s="48">
        <f t="shared" ref="B22:B31" si="3">IF(B21&lt;A$4,B21+1,"")</f>
        <v>2</v>
      </c>
      <c r="C22" s="49">
        <f>IF(B22="","",C21-1)</f>
        <v>9</v>
      </c>
      <c r="D22" s="51">
        <f>IF(B22="","",IF(SUM(D14:D$15)&lt;E$18,D14,E$18-SUM(D$21:D21)))</f>
        <v>80</v>
      </c>
      <c r="E22" s="51">
        <f t="shared" si="2"/>
        <v>2475</v>
      </c>
      <c r="F22" s="52">
        <f t="shared" ref="F22:F31" si="4">IF(B22="","",D22*E22)</f>
        <v>198000</v>
      </c>
    </row>
    <row r="23" spans="1:11" x14ac:dyDescent="0.25">
      <c r="A23" s="40">
        <f>SUM(D9:D$15)</f>
        <v>1865</v>
      </c>
      <c r="B23" s="48" t="str">
        <f t="shared" si="3"/>
        <v/>
      </c>
      <c r="C23" s="49" t="str">
        <f t="shared" ref="C23:C30" si="5">IF(B23="","",C22-1)</f>
        <v/>
      </c>
      <c r="D23" s="51" t="str">
        <f>IF(B23="","",IF(SUM(D13:D$15)&lt;E$18,D13,E$18-SUM(D$21:D22)))</f>
        <v/>
      </c>
      <c r="E23" s="51" t="str">
        <f t="shared" si="2"/>
        <v/>
      </c>
      <c r="F23" s="52" t="str">
        <f t="shared" si="4"/>
        <v/>
      </c>
    </row>
    <row r="24" spans="1:11" x14ac:dyDescent="0.25">
      <c r="A24" s="40">
        <f>SUM(D10:D$15)</f>
        <v>1605</v>
      </c>
      <c r="B24" s="48" t="str">
        <f t="shared" si="3"/>
        <v/>
      </c>
      <c r="C24" s="49" t="str">
        <f t="shared" si="5"/>
        <v/>
      </c>
      <c r="D24" s="51" t="str">
        <f>IF(B24="","",IF(SUM(D12:D$15)&lt;E$18,D12,E$18-SUM(D$21:D23)))</f>
        <v/>
      </c>
      <c r="E24" s="51" t="str">
        <f t="shared" si="2"/>
        <v/>
      </c>
      <c r="F24" s="52" t="str">
        <f t="shared" si="4"/>
        <v/>
      </c>
    </row>
    <row r="25" spans="1:11" x14ac:dyDescent="0.25">
      <c r="A25" s="40">
        <f>SUM(D11:D$15)</f>
        <v>1325</v>
      </c>
      <c r="B25" s="48" t="str">
        <f t="shared" si="3"/>
        <v/>
      </c>
      <c r="C25" s="49" t="str">
        <f t="shared" si="5"/>
        <v/>
      </c>
      <c r="D25" s="51" t="str">
        <f>IF(B25="","",IF(SUM(D11:D$15)&lt;E$18,D11,E$18-SUM(D$21:D24)))</f>
        <v/>
      </c>
      <c r="E25" s="51" t="str">
        <f t="shared" si="2"/>
        <v/>
      </c>
      <c r="F25" s="52" t="str">
        <f t="shared" si="4"/>
        <v/>
      </c>
    </row>
    <row r="26" spans="1:11" x14ac:dyDescent="0.25">
      <c r="A26" s="40">
        <f>SUM(D12:D$15)</f>
        <v>1085</v>
      </c>
      <c r="B26" s="48" t="str">
        <f t="shared" si="3"/>
        <v/>
      </c>
      <c r="C26" s="49" t="str">
        <f t="shared" si="5"/>
        <v/>
      </c>
      <c r="D26" s="51" t="str">
        <f>IF(B26="","",IF(SUM(D10:D$15)&lt;E$18,D10,E$18-SUM(D$21:D25)))</f>
        <v/>
      </c>
      <c r="E26" s="51" t="str">
        <f t="shared" si="2"/>
        <v/>
      </c>
      <c r="F26" s="52" t="str">
        <f t="shared" si="4"/>
        <v/>
      </c>
    </row>
    <row r="27" spans="1:11" x14ac:dyDescent="0.25">
      <c r="A27" s="40">
        <f>SUM(D13:D$15)</f>
        <v>815</v>
      </c>
      <c r="B27" s="48" t="str">
        <f t="shared" si="3"/>
        <v/>
      </c>
      <c r="C27" s="49" t="str">
        <f t="shared" si="5"/>
        <v/>
      </c>
      <c r="D27" s="51" t="str">
        <f>IF(B27="","",IF(SUM(D9:D$15)&lt;E$18,D9,E$18-SUM(D$21:D26)))</f>
        <v/>
      </c>
      <c r="E27" s="51" t="str">
        <f t="shared" si="2"/>
        <v/>
      </c>
      <c r="F27" s="52" t="str">
        <f t="shared" si="4"/>
        <v/>
      </c>
    </row>
    <row r="28" spans="1:11" x14ac:dyDescent="0.25">
      <c r="A28" s="40">
        <f>SUM(D14:D$15)</f>
        <v>535</v>
      </c>
      <c r="B28" s="48" t="str">
        <f t="shared" si="3"/>
        <v/>
      </c>
      <c r="C28" s="49" t="str">
        <f t="shared" si="5"/>
        <v/>
      </c>
      <c r="D28" s="51" t="str">
        <f>IF(B28="","",IF(SUM(D8:D$15)&lt;E$18,D8,E$18-SUM(D$21:D27)))</f>
        <v/>
      </c>
      <c r="E28" s="51" t="str">
        <f t="shared" si="2"/>
        <v/>
      </c>
      <c r="F28" s="52" t="str">
        <f t="shared" si="4"/>
        <v/>
      </c>
    </row>
    <row r="29" spans="1:11" x14ac:dyDescent="0.25">
      <c r="A29" s="40">
        <f>SUM(D15:D$15)</f>
        <v>250</v>
      </c>
      <c r="B29" s="48" t="str">
        <f t="shared" si="3"/>
        <v/>
      </c>
      <c r="C29" s="49" t="str">
        <f t="shared" si="5"/>
        <v/>
      </c>
      <c r="D29" s="51" t="str">
        <f>IF(B29="","",IF(SUM(D7:D$15)&lt;E$18,D7,E$18-SUM(D$21:D28)))</f>
        <v/>
      </c>
      <c r="E29" s="51" t="str">
        <f t="shared" si="2"/>
        <v/>
      </c>
      <c r="F29" s="52" t="str">
        <f t="shared" si="4"/>
        <v/>
      </c>
    </row>
    <row r="30" spans="1:11" x14ac:dyDescent="0.25">
      <c r="A30" s="60"/>
      <c r="B30" s="48" t="str">
        <f t="shared" si="3"/>
        <v/>
      </c>
      <c r="C30" s="49" t="str">
        <f t="shared" si="5"/>
        <v/>
      </c>
      <c r="D30" s="51" t="str">
        <f>IF(B30="","",IF(SUM(D6:D$15)&lt;E$18,D6,E$18-SUM(D$21:D29)))</f>
        <v/>
      </c>
      <c r="E30" s="51" t="str">
        <f t="shared" si="2"/>
        <v/>
      </c>
      <c r="F30" s="52" t="str">
        <f t="shared" si="4"/>
        <v/>
      </c>
    </row>
    <row r="31" spans="1:11" x14ac:dyDescent="0.25">
      <c r="A31" s="35"/>
      <c r="B31" s="48" t="str">
        <f t="shared" si="3"/>
        <v/>
      </c>
      <c r="C31" s="49" t="str">
        <f>IF(B31="","","Persediaan Awal")</f>
        <v/>
      </c>
      <c r="D31" s="51" t="str">
        <f>IF(B31="","",IF(SUM(D5:D$15)&lt;E$18,D5,E$18-SUM(D$21:D30)))</f>
        <v/>
      </c>
      <c r="E31" s="51" t="str">
        <f>IF(B31="","",E5)</f>
        <v/>
      </c>
      <c r="F31" s="52" t="str">
        <f t="shared" si="4"/>
        <v/>
      </c>
    </row>
    <row r="32" spans="1:11" ht="19.5" customHeight="1" x14ac:dyDescent="0.25">
      <c r="A32" s="35"/>
    </row>
    <row r="33" spans="1:1" x14ac:dyDescent="0.25">
      <c r="A33" s="35"/>
    </row>
    <row r="34" spans="1:1" x14ac:dyDescent="0.25">
      <c r="A34" s="35"/>
    </row>
    <row r="35" spans="1:1" x14ac:dyDescent="0.25">
      <c r="A35" s="35"/>
    </row>
    <row r="36" spans="1:1" x14ac:dyDescent="0.25">
      <c r="A36" s="35"/>
    </row>
    <row r="37" spans="1:1" x14ac:dyDescent="0.25">
      <c r="A37" s="35"/>
    </row>
    <row r="38" spans="1:1" x14ac:dyDescent="0.25">
      <c r="A38" s="35"/>
    </row>
    <row r="39" spans="1:1" x14ac:dyDescent="0.25">
      <c r="A39" s="35"/>
    </row>
    <row r="40" spans="1:1" x14ac:dyDescent="0.25">
      <c r="A40" s="35"/>
    </row>
    <row r="41" spans="1:1" x14ac:dyDescent="0.25">
      <c r="A41" s="35"/>
    </row>
    <row r="42" spans="1:1" x14ac:dyDescent="0.25">
      <c r="A42" s="35"/>
    </row>
    <row r="43" spans="1:1" x14ac:dyDescent="0.25">
      <c r="A43" s="35"/>
    </row>
    <row r="44" spans="1:1" x14ac:dyDescent="0.25">
      <c r="A44" s="35"/>
    </row>
    <row r="45" spans="1:1" x14ac:dyDescent="0.25">
      <c r="A45" s="35"/>
    </row>
    <row r="46" spans="1:1" x14ac:dyDescent="0.25">
      <c r="A46" s="35"/>
    </row>
    <row r="47" spans="1:1" x14ac:dyDescent="0.25">
      <c r="A47" s="35"/>
    </row>
    <row r="48" spans="1:1" x14ac:dyDescent="0.25">
      <c r="A48" s="35"/>
    </row>
  </sheetData>
  <conditionalFormatting sqref="B21:F31">
    <cfRule type="notContainsBlanks" dxfId="8" priority="1">
      <formula>LEN(TRIM(B21))&gt;0</formula>
    </cfRule>
  </conditionalFormatting>
  <conditionalFormatting sqref="C6:C15">
    <cfRule type="cellIs" dxfId="7" priority="2" operator="greaterThanOrEqual">
      <formula>$A$18</formula>
    </cfRule>
  </conditionalFormatting>
  <dataValidations count="1">
    <dataValidation type="whole" allowBlank="1" showInputMessage="1" showErrorMessage="1" errorTitle="Data masukan salah!" error="Silakan Anda masukkan data yang lebih kecil lagi. Trims." sqref="E18">
      <formula1>0</formula1>
      <formula2>SUM(D12:D15)</formula2>
    </dataValidation>
  </dataValidations>
  <pageMargins left="0.75" right="0.75" top="1" bottom="1" header="0.5" footer="0.5"/>
  <pageSetup orientation="portrait" horizontalDpi="0" verticalDpi="0" r:id="rId1"/>
  <headerFooter alignWithMargins="0"/>
  <ignoredErrors>
    <ignoredError sqref="D22:D30 A20:A28" formulaRange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Scroll Bar 1">
              <controlPr defaultSize="0" autoPict="0">
                <anchor moveWithCells="1">
                  <from>
                    <xdr:col>2</xdr:col>
                    <xdr:colOff>1200150</xdr:colOff>
                    <xdr:row>4</xdr:row>
                    <xdr:rowOff>38100</xdr:rowOff>
                  </from>
                  <to>
                    <xdr:col>2</xdr:col>
                    <xdr:colOff>1657350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Scroll Bar 2">
              <controlPr defaultSize="0" autoPict="0">
                <anchor moveWithCells="1">
                  <from>
                    <xdr:col>2</xdr:col>
                    <xdr:colOff>1200150</xdr:colOff>
                    <xdr:row>5</xdr:row>
                    <xdr:rowOff>38100</xdr:rowOff>
                  </from>
                  <to>
                    <xdr:col>2</xdr:col>
                    <xdr:colOff>1657350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Scroll Bar 3">
              <controlPr defaultSize="0" autoPict="0">
                <anchor moveWithCells="1">
                  <from>
                    <xdr:col>2</xdr:col>
                    <xdr:colOff>1200150</xdr:colOff>
                    <xdr:row>6</xdr:row>
                    <xdr:rowOff>38100</xdr:rowOff>
                  </from>
                  <to>
                    <xdr:col>2</xdr:col>
                    <xdr:colOff>1657350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Scroll Bar 4">
              <controlPr defaultSize="0" autoPict="0">
                <anchor moveWithCells="1">
                  <from>
                    <xdr:col>2</xdr:col>
                    <xdr:colOff>1200150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Scroll Bar 5">
              <controlPr defaultSize="0" autoPict="0">
                <anchor moveWithCells="1">
                  <from>
                    <xdr:col>2</xdr:col>
                    <xdr:colOff>1200150</xdr:colOff>
                    <xdr:row>8</xdr:row>
                    <xdr:rowOff>38100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Scroll Bar 6">
              <controlPr defaultSize="0" autoPict="0">
                <anchor moveWithCells="1">
                  <from>
                    <xdr:col>2</xdr:col>
                    <xdr:colOff>1200150</xdr:colOff>
                    <xdr:row>9</xdr:row>
                    <xdr:rowOff>38100</xdr:rowOff>
                  </from>
                  <to>
                    <xdr:col>2</xdr:col>
                    <xdr:colOff>1657350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Scroll Bar 7">
              <controlPr defaultSize="0" autoPict="0">
                <anchor moveWithCells="1">
                  <from>
                    <xdr:col>2</xdr:col>
                    <xdr:colOff>1200150</xdr:colOff>
                    <xdr:row>10</xdr:row>
                    <xdr:rowOff>38100</xdr:rowOff>
                  </from>
                  <to>
                    <xdr:col>2</xdr:col>
                    <xdr:colOff>1657350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Scroll Bar 8">
              <controlPr defaultSize="0" autoPict="0">
                <anchor moveWithCells="1">
                  <from>
                    <xdr:col>2</xdr:col>
                    <xdr:colOff>1200150</xdr:colOff>
                    <xdr:row>11</xdr:row>
                    <xdr:rowOff>38100</xdr:rowOff>
                  </from>
                  <to>
                    <xdr:col>2</xdr:col>
                    <xdr:colOff>1657350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Scroll Bar 9">
              <controlPr defaultSize="0" autoPict="0">
                <anchor moveWithCells="1">
                  <from>
                    <xdr:col>2</xdr:col>
                    <xdr:colOff>1200150</xdr:colOff>
                    <xdr:row>12</xdr:row>
                    <xdr:rowOff>38100</xdr:rowOff>
                  </from>
                  <to>
                    <xdr:col>2</xdr:col>
                    <xdr:colOff>1657350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Scroll Bar 10">
              <controlPr defaultSize="0" autoPict="0">
                <anchor moveWithCells="1">
                  <from>
                    <xdr:col>2</xdr:col>
                    <xdr:colOff>1200150</xdr:colOff>
                    <xdr:row>13</xdr:row>
                    <xdr:rowOff>38100</xdr:rowOff>
                  </from>
                  <to>
                    <xdr:col>2</xdr:col>
                    <xdr:colOff>1657350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Scroll Bar 11">
              <controlPr defaultSize="0" autoPict="0">
                <anchor moveWithCells="1">
                  <from>
                    <xdr:col>2</xdr:col>
                    <xdr:colOff>1200150</xdr:colOff>
                    <xdr:row>14</xdr:row>
                    <xdr:rowOff>38100</xdr:rowOff>
                  </from>
                  <to>
                    <xdr:col>2</xdr:col>
                    <xdr:colOff>1657350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Scroll Bar 12">
              <controlPr defaultSize="0" autoPict="0">
                <anchor moveWithCells="1">
                  <from>
                    <xdr:col>2</xdr:col>
                    <xdr:colOff>1200150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6" name="Scroll Bar 13">
              <controlPr defaultSize="0" autoPict="0">
                <anchor moveWithCells="1">
                  <from>
                    <xdr:col>2</xdr:col>
                    <xdr:colOff>1200150</xdr:colOff>
                    <xdr:row>8</xdr:row>
                    <xdr:rowOff>38100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7" name="Scroll Bar 14">
              <controlPr defaultSize="0" autoPict="0">
                <anchor moveWithCells="1">
                  <from>
                    <xdr:col>2</xdr:col>
                    <xdr:colOff>1200150</xdr:colOff>
                    <xdr:row>9</xdr:row>
                    <xdr:rowOff>38100</xdr:rowOff>
                  </from>
                  <to>
                    <xdr:col>2</xdr:col>
                    <xdr:colOff>1657350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8" name="Scroll Bar 15">
              <controlPr defaultSize="0" autoPict="0">
                <anchor moveWithCells="1">
                  <from>
                    <xdr:col>2</xdr:col>
                    <xdr:colOff>1200150</xdr:colOff>
                    <xdr:row>10</xdr:row>
                    <xdr:rowOff>38100</xdr:rowOff>
                  </from>
                  <to>
                    <xdr:col>2</xdr:col>
                    <xdr:colOff>1657350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9" name="Scroll Bar 16">
              <controlPr defaultSize="0" autoPict="0">
                <anchor moveWithCells="1">
                  <from>
                    <xdr:col>2</xdr:col>
                    <xdr:colOff>1200150</xdr:colOff>
                    <xdr:row>11</xdr:row>
                    <xdr:rowOff>38100</xdr:rowOff>
                  </from>
                  <to>
                    <xdr:col>2</xdr:col>
                    <xdr:colOff>1657350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0" name="Scroll Bar 17">
              <controlPr defaultSize="0" autoPict="0">
                <anchor moveWithCells="1">
                  <from>
                    <xdr:col>2</xdr:col>
                    <xdr:colOff>1200150</xdr:colOff>
                    <xdr:row>12</xdr:row>
                    <xdr:rowOff>38100</xdr:rowOff>
                  </from>
                  <to>
                    <xdr:col>2</xdr:col>
                    <xdr:colOff>1657350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1" name="Scroll Bar 18">
              <controlPr defaultSize="0" autoPict="0">
                <anchor moveWithCells="1">
                  <from>
                    <xdr:col>2</xdr:col>
                    <xdr:colOff>1200150</xdr:colOff>
                    <xdr:row>13</xdr:row>
                    <xdr:rowOff>38100</xdr:rowOff>
                  </from>
                  <to>
                    <xdr:col>2</xdr:col>
                    <xdr:colOff>1657350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2" name="Scroll Bar 19">
              <controlPr defaultSize="0" autoPict="0">
                <anchor moveWithCells="1">
                  <from>
                    <xdr:col>2</xdr:col>
                    <xdr:colOff>1200150</xdr:colOff>
                    <xdr:row>14</xdr:row>
                    <xdr:rowOff>38100</xdr:rowOff>
                  </from>
                  <to>
                    <xdr:col>2</xdr:col>
                    <xdr:colOff>1657350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3" name="Scroll Bar 20">
              <controlPr defaultSize="0" autoPict="0">
                <anchor moveWithCells="1">
                  <from>
                    <xdr:col>4</xdr:col>
                    <xdr:colOff>57150</xdr:colOff>
                    <xdr:row>4</xdr:row>
                    <xdr:rowOff>38100</xdr:rowOff>
                  </from>
                  <to>
                    <xdr:col>4</xdr:col>
                    <xdr:colOff>514350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4" name="Scroll Bar 21">
              <controlPr defaultSize="0" autoPict="0">
                <anchor moveWithCells="1">
                  <from>
                    <xdr:col>4</xdr:col>
                    <xdr:colOff>57150</xdr:colOff>
                    <xdr:row>5</xdr:row>
                    <xdr:rowOff>38100</xdr:rowOff>
                  </from>
                  <to>
                    <xdr:col>4</xdr:col>
                    <xdr:colOff>514350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Scroll Bar 22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38100</xdr:rowOff>
                  </from>
                  <to>
                    <xdr:col>4</xdr:col>
                    <xdr:colOff>514350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6" name="Scroll Bar 23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38100</xdr:rowOff>
                  </from>
                  <to>
                    <xdr:col>4</xdr:col>
                    <xdr:colOff>514350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7" name="Scroll Bar 24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38100</xdr:rowOff>
                  </from>
                  <to>
                    <xdr:col>4</xdr:col>
                    <xdr:colOff>514350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8" name="Scroll Bar 25">
              <controlPr defaultSize="0" autoPict="0">
                <anchor moveWithCells="1">
                  <from>
                    <xdr:col>4</xdr:col>
                    <xdr:colOff>57150</xdr:colOff>
                    <xdr:row>9</xdr:row>
                    <xdr:rowOff>38100</xdr:rowOff>
                  </from>
                  <to>
                    <xdr:col>4</xdr:col>
                    <xdr:colOff>514350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9" name="Scroll Bar 26">
              <controlPr defaultSize="0" autoPict="0">
                <anchor moveWithCells="1">
                  <from>
                    <xdr:col>4</xdr:col>
                    <xdr:colOff>57150</xdr:colOff>
                    <xdr:row>10</xdr:row>
                    <xdr:rowOff>38100</xdr:rowOff>
                  </from>
                  <to>
                    <xdr:col>4</xdr:col>
                    <xdr:colOff>514350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30" name="Scroll Bar 27">
              <controlPr defaultSize="0" autoPict="0">
                <anchor moveWithCells="1">
                  <from>
                    <xdr:col>4</xdr:col>
                    <xdr:colOff>57150</xdr:colOff>
                    <xdr:row>11</xdr:row>
                    <xdr:rowOff>38100</xdr:rowOff>
                  </from>
                  <to>
                    <xdr:col>4</xdr:col>
                    <xdr:colOff>514350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31" name="Scroll Bar 28">
              <controlPr defaultSize="0" autoPict="0">
                <anchor moveWithCells="1">
                  <from>
                    <xdr:col>4</xdr:col>
                    <xdr:colOff>57150</xdr:colOff>
                    <xdr:row>12</xdr:row>
                    <xdr:rowOff>38100</xdr:rowOff>
                  </from>
                  <to>
                    <xdr:col>4</xdr:col>
                    <xdr:colOff>514350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2" name="Scroll Bar 29">
              <controlPr defaultSize="0" autoPict="0">
                <anchor moveWithCells="1">
                  <from>
                    <xdr:col>4</xdr:col>
                    <xdr:colOff>57150</xdr:colOff>
                    <xdr:row>13</xdr:row>
                    <xdr:rowOff>38100</xdr:rowOff>
                  </from>
                  <to>
                    <xdr:col>4</xdr:col>
                    <xdr:colOff>514350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3" name="Scroll Bar 30">
              <controlPr defaultSize="0" autoPict="0">
                <anchor moveWithCells="1">
                  <from>
                    <xdr:col>4</xdr:col>
                    <xdr:colOff>57150</xdr:colOff>
                    <xdr:row>14</xdr:row>
                    <xdr:rowOff>38100</xdr:rowOff>
                  </from>
                  <to>
                    <xdr:col>4</xdr:col>
                    <xdr:colOff>514350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4" name="Scroll Bar 31">
              <controlPr defaultSize="0" autoPict="0">
                <anchor moveWithCells="1">
                  <from>
                    <xdr:col>3</xdr:col>
                    <xdr:colOff>123825</xdr:colOff>
                    <xdr:row>17</xdr:row>
                    <xdr:rowOff>38100</xdr:rowOff>
                  </from>
                  <to>
                    <xdr:col>3</xdr:col>
                    <xdr:colOff>581025</xdr:colOff>
                    <xdr:row>17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1"/>
  <sheetViews>
    <sheetView showGridLines="0" workbookViewId="0">
      <selection activeCell="I31" sqref="I31"/>
    </sheetView>
  </sheetViews>
  <sheetFormatPr defaultRowHeight="15" x14ac:dyDescent="0.25"/>
  <cols>
    <col min="1" max="1" width="5.28515625" style="34" customWidth="1"/>
    <col min="2" max="2" width="4" style="35" customWidth="1"/>
    <col min="3" max="3" width="25.85546875" style="35" customWidth="1"/>
    <col min="4" max="4" width="10" style="35" customWidth="1"/>
    <col min="5" max="5" width="17.28515625" style="35" customWidth="1"/>
    <col min="6" max="6" width="11.7109375" style="35" customWidth="1"/>
    <col min="7" max="7" width="5.85546875" style="35" customWidth="1"/>
    <col min="8" max="8" width="17.5703125" style="35" customWidth="1"/>
    <col min="9" max="9" width="10.5703125" style="35" customWidth="1"/>
    <col min="10" max="10" width="11" style="35" customWidth="1"/>
    <col min="11" max="11" width="12.42578125" style="35" customWidth="1"/>
    <col min="12" max="12" width="5.28515625" style="35" customWidth="1"/>
    <col min="13" max="16384" width="9.140625" style="35"/>
  </cols>
  <sheetData>
    <row r="1" spans="1:6" ht="19.5" customHeight="1" x14ac:dyDescent="0.25"/>
    <row r="2" spans="1:6" ht="18.75" x14ac:dyDescent="0.25">
      <c r="B2" s="36" t="s">
        <v>44</v>
      </c>
    </row>
    <row r="3" spans="1:6" ht="15.75" x14ac:dyDescent="0.25">
      <c r="B3" s="37" t="s">
        <v>54</v>
      </c>
    </row>
    <row r="4" spans="1:6" ht="17.25" customHeight="1" x14ac:dyDescent="0.25">
      <c r="A4" s="77">
        <f>MAX(A5:A15)</f>
        <v>2</v>
      </c>
      <c r="B4" s="38" t="s">
        <v>46</v>
      </c>
      <c r="C4" s="39" t="s">
        <v>0</v>
      </c>
      <c r="D4" s="39" t="s">
        <v>47</v>
      </c>
      <c r="E4" s="39" t="s">
        <v>48</v>
      </c>
      <c r="F4" s="38" t="s">
        <v>1</v>
      </c>
    </row>
    <row r="5" spans="1:6" ht="17.25" customHeight="1" x14ac:dyDescent="0.25">
      <c r="A5" s="78">
        <f>IF(E18&gt;0,1)</f>
        <v>1</v>
      </c>
      <c r="B5" s="41">
        <v>1</v>
      </c>
      <c r="C5" s="79" t="s">
        <v>49</v>
      </c>
      <c r="D5" s="43">
        <v>90</v>
      </c>
      <c r="E5" s="43">
        <v>2005</v>
      </c>
      <c r="F5" s="41">
        <f t="shared" ref="F5:F15" si="0">D5*E5</f>
        <v>180450</v>
      </c>
    </row>
    <row r="6" spans="1:6" ht="17.25" customHeight="1" x14ac:dyDescent="0.25">
      <c r="A6" s="40">
        <f t="shared" ref="A6:A15" si="1">IF(A19&lt;E$18,A5+1,"")</f>
        <v>2</v>
      </c>
      <c r="B6" s="44">
        <v>2</v>
      </c>
      <c r="C6" s="45">
        <v>1</v>
      </c>
      <c r="D6" s="46">
        <v>270</v>
      </c>
      <c r="E6" s="46">
        <v>1985</v>
      </c>
      <c r="F6" s="44">
        <f t="shared" si="0"/>
        <v>535950</v>
      </c>
    </row>
    <row r="7" spans="1:6" ht="17.25" customHeight="1" x14ac:dyDescent="0.25">
      <c r="A7" s="60" t="str">
        <f t="shared" si="1"/>
        <v/>
      </c>
      <c r="B7" s="44">
        <v>3</v>
      </c>
      <c r="C7" s="45">
        <v>2</v>
      </c>
      <c r="D7" s="46">
        <v>265</v>
      </c>
      <c r="E7" s="46">
        <v>2020</v>
      </c>
      <c r="F7" s="44">
        <f t="shared" si="0"/>
        <v>535300</v>
      </c>
    </row>
    <row r="8" spans="1:6" ht="17.25" customHeight="1" x14ac:dyDescent="0.25">
      <c r="A8" s="60" t="str">
        <f t="shared" si="1"/>
        <v/>
      </c>
      <c r="B8" s="44">
        <v>4</v>
      </c>
      <c r="C8" s="45">
        <v>3</v>
      </c>
      <c r="D8" s="46">
        <v>245</v>
      </c>
      <c r="E8" s="46">
        <v>2060</v>
      </c>
      <c r="F8" s="44">
        <f t="shared" si="0"/>
        <v>504700</v>
      </c>
    </row>
    <row r="9" spans="1:6" ht="17.25" customHeight="1" x14ac:dyDescent="0.25">
      <c r="A9" s="60" t="str">
        <f t="shared" si="1"/>
        <v/>
      </c>
      <c r="B9" s="44">
        <v>5</v>
      </c>
      <c r="C9" s="45">
        <v>4</v>
      </c>
      <c r="D9" s="46">
        <v>260</v>
      </c>
      <c r="E9" s="46">
        <v>2045</v>
      </c>
      <c r="F9" s="44">
        <f t="shared" si="0"/>
        <v>531700</v>
      </c>
    </row>
    <row r="10" spans="1:6" ht="17.25" customHeight="1" x14ac:dyDescent="0.25">
      <c r="A10" s="60" t="str">
        <f t="shared" si="1"/>
        <v/>
      </c>
      <c r="B10" s="44">
        <v>6</v>
      </c>
      <c r="C10" s="45">
        <v>5</v>
      </c>
      <c r="D10" s="46">
        <v>280</v>
      </c>
      <c r="E10" s="46">
        <v>2175</v>
      </c>
      <c r="F10" s="44">
        <f t="shared" si="0"/>
        <v>609000</v>
      </c>
    </row>
    <row r="11" spans="1:6" ht="17.25" customHeight="1" x14ac:dyDescent="0.25">
      <c r="A11" s="60" t="str">
        <f t="shared" si="1"/>
        <v/>
      </c>
      <c r="B11" s="44">
        <v>7</v>
      </c>
      <c r="C11" s="45">
        <v>6</v>
      </c>
      <c r="D11" s="46">
        <v>240</v>
      </c>
      <c r="E11" s="46">
        <v>2235</v>
      </c>
      <c r="F11" s="44">
        <f t="shared" si="0"/>
        <v>536400</v>
      </c>
    </row>
    <row r="12" spans="1:6" ht="17.25" customHeight="1" x14ac:dyDescent="0.25">
      <c r="A12" s="60" t="str">
        <f t="shared" si="1"/>
        <v/>
      </c>
      <c r="B12" s="44">
        <v>8</v>
      </c>
      <c r="C12" s="45">
        <v>7</v>
      </c>
      <c r="D12" s="46">
        <v>270</v>
      </c>
      <c r="E12" s="46">
        <v>2260</v>
      </c>
      <c r="F12" s="44">
        <f t="shared" si="0"/>
        <v>610200</v>
      </c>
    </row>
    <row r="13" spans="1:6" ht="17.25" customHeight="1" x14ac:dyDescent="0.25">
      <c r="A13" s="60" t="str">
        <f t="shared" si="1"/>
        <v/>
      </c>
      <c r="B13" s="44">
        <v>9</v>
      </c>
      <c r="C13" s="45">
        <v>8</v>
      </c>
      <c r="D13" s="46">
        <v>280</v>
      </c>
      <c r="E13" s="46">
        <v>2360</v>
      </c>
      <c r="F13" s="44">
        <f t="shared" si="0"/>
        <v>660800</v>
      </c>
    </row>
    <row r="14" spans="1:6" ht="17.25" customHeight="1" x14ac:dyDescent="0.25">
      <c r="A14" s="60" t="str">
        <f t="shared" si="1"/>
        <v/>
      </c>
      <c r="B14" s="44">
        <v>10</v>
      </c>
      <c r="C14" s="45">
        <v>9</v>
      </c>
      <c r="D14" s="46">
        <v>285</v>
      </c>
      <c r="E14" s="46">
        <v>2475</v>
      </c>
      <c r="F14" s="44">
        <f t="shared" si="0"/>
        <v>705375</v>
      </c>
    </row>
    <row r="15" spans="1:6" ht="17.25" customHeight="1" x14ac:dyDescent="0.25">
      <c r="A15" s="60" t="str">
        <f t="shared" si="1"/>
        <v/>
      </c>
      <c r="B15" s="53">
        <v>11</v>
      </c>
      <c r="C15" s="54">
        <v>10</v>
      </c>
      <c r="D15" s="55">
        <v>250</v>
      </c>
      <c r="E15" s="55">
        <v>2400</v>
      </c>
      <c r="F15" s="53">
        <f t="shared" si="0"/>
        <v>600000</v>
      </c>
    </row>
    <row r="16" spans="1:6" ht="17.25" customHeight="1" x14ac:dyDescent="0.25">
      <c r="B16" s="56"/>
      <c r="C16" s="57" t="s">
        <v>1</v>
      </c>
      <c r="D16" s="58">
        <f>SUM(D5:D15)</f>
        <v>2735</v>
      </c>
      <c r="E16" s="56"/>
      <c r="F16" s="59">
        <f>SUM(F5:F15)</f>
        <v>6009875</v>
      </c>
    </row>
    <row r="17" spans="1:11" ht="19.5" customHeight="1" x14ac:dyDescent="0.25"/>
    <row r="18" spans="1:11" ht="17.25" customHeight="1" x14ac:dyDescent="0.25">
      <c r="A18" s="80">
        <f>MAX(C21:C29)</f>
        <v>1</v>
      </c>
      <c r="B18" s="61" t="s">
        <v>50</v>
      </c>
      <c r="C18" s="81"/>
      <c r="D18" s="81"/>
      <c r="E18" s="63">
        <v>330</v>
      </c>
      <c r="I18" s="51" t="str">
        <f>IF(G18="","",IF(SUM(D$5:D16)&lt;E$18,D16,E$18-SUM(D$21:D31)))</f>
        <v/>
      </c>
      <c r="K18" s="52"/>
    </row>
    <row r="19" spans="1:11" ht="17.25" customHeight="1" x14ac:dyDescent="0.25">
      <c r="A19" s="108">
        <f>SUM($D$5:D5)</f>
        <v>90</v>
      </c>
      <c r="B19" s="64" t="s">
        <v>52</v>
      </c>
      <c r="C19" s="82"/>
      <c r="D19" s="82"/>
      <c r="E19" s="66">
        <f>IF(E18=0,"",SUM(F21:F31))</f>
        <v>656850</v>
      </c>
      <c r="I19" s="52"/>
    </row>
    <row r="20" spans="1:11" ht="17.25" customHeight="1" x14ac:dyDescent="0.25">
      <c r="A20" s="40">
        <f>SUM($D$5:D6)</f>
        <v>360</v>
      </c>
      <c r="B20" s="74" t="s">
        <v>46</v>
      </c>
      <c r="C20" s="75" t="s">
        <v>0</v>
      </c>
      <c r="D20" s="75" t="s">
        <v>47</v>
      </c>
      <c r="E20" s="75" t="s">
        <v>48</v>
      </c>
      <c r="F20" s="76" t="s">
        <v>1</v>
      </c>
    </row>
    <row r="21" spans="1:11" x14ac:dyDescent="0.25">
      <c r="A21" s="40">
        <f>SUM($D$5:D7)</f>
        <v>625</v>
      </c>
      <c r="B21" s="48">
        <f>IF(A4=0,"",1)</f>
        <v>1</v>
      </c>
      <c r="C21" s="49" t="str">
        <f>IF(B21="","","Persediaan Awal")</f>
        <v>Persediaan Awal</v>
      </c>
      <c r="D21" s="50">
        <f>IF(B21="","",IF(D5&lt;E18,D5,E18))</f>
        <v>90</v>
      </c>
      <c r="E21" s="51">
        <f>IF(B21="","",E5)</f>
        <v>2005</v>
      </c>
      <c r="F21" s="52">
        <f>IF(B21="","",D21*E21)</f>
        <v>180450</v>
      </c>
    </row>
    <row r="22" spans="1:11" x14ac:dyDescent="0.25">
      <c r="A22" s="40">
        <f>SUM($D$5:D8)</f>
        <v>870</v>
      </c>
      <c r="B22" s="48">
        <f t="shared" ref="B22:B31" si="2">IF(B21&lt;A$4,B21+1,"")</f>
        <v>2</v>
      </c>
      <c r="C22" s="49">
        <f>IF(B22="","",C6)</f>
        <v>1</v>
      </c>
      <c r="D22" s="51">
        <f>IF(B22="","",IF(SUM(D$5:D6)&lt;E$18,D6,E$18-SUM(D$21:D21)))</f>
        <v>240</v>
      </c>
      <c r="E22" s="51">
        <f t="shared" ref="E22:E31" si="3">IF(B22="","",VLOOKUP(C22,LIFO,3))</f>
        <v>1985</v>
      </c>
      <c r="F22" s="52">
        <f t="shared" ref="F22:F31" si="4">IF(B22="","",D22*E22)</f>
        <v>476400</v>
      </c>
    </row>
    <row r="23" spans="1:11" x14ac:dyDescent="0.25">
      <c r="A23" s="40">
        <f>SUM($D$5:D9)</f>
        <v>1130</v>
      </c>
      <c r="B23" s="48" t="str">
        <f t="shared" si="2"/>
        <v/>
      </c>
      <c r="C23" s="49" t="str">
        <f>IF(B23="","",C22+1)</f>
        <v/>
      </c>
      <c r="D23" s="51" t="str">
        <f>IF(B23="","",IF(SUM(D$5:D7)&lt;E$18,D7,E$18-SUM(D$21:D22)))</f>
        <v/>
      </c>
      <c r="E23" s="51" t="str">
        <f t="shared" si="3"/>
        <v/>
      </c>
      <c r="F23" s="52" t="str">
        <f t="shared" si="4"/>
        <v/>
      </c>
    </row>
    <row r="24" spans="1:11" x14ac:dyDescent="0.25">
      <c r="A24" s="40">
        <f>SUM($D$5:D10)</f>
        <v>1410</v>
      </c>
      <c r="B24" s="48" t="str">
        <f t="shared" si="2"/>
        <v/>
      </c>
      <c r="C24" s="49" t="str">
        <f t="shared" ref="C24:C31" si="5">IF(B24="","",C23+1)</f>
        <v/>
      </c>
      <c r="D24" s="51" t="str">
        <f>IF(B24="","",IF(SUM(D$5:D8)&lt;E$18,D8,E$18-SUM(D$21:D23)))</f>
        <v/>
      </c>
      <c r="E24" s="51" t="str">
        <f t="shared" si="3"/>
        <v/>
      </c>
      <c r="F24" s="52" t="str">
        <f t="shared" si="4"/>
        <v/>
      </c>
    </row>
    <row r="25" spans="1:11" x14ac:dyDescent="0.25">
      <c r="A25" s="40">
        <f>SUM($D$5:D11)</f>
        <v>1650</v>
      </c>
      <c r="B25" s="48" t="str">
        <f t="shared" si="2"/>
        <v/>
      </c>
      <c r="C25" s="49" t="str">
        <f t="shared" si="5"/>
        <v/>
      </c>
      <c r="D25" s="51" t="str">
        <f>IF(B25="","",IF(SUM(D$5:D9)&lt;E$18,D9,E$18-SUM(D$21:D24)))</f>
        <v/>
      </c>
      <c r="E25" s="51" t="str">
        <f t="shared" si="3"/>
        <v/>
      </c>
      <c r="F25" s="52" t="str">
        <f t="shared" si="4"/>
        <v/>
      </c>
    </row>
    <row r="26" spans="1:11" x14ac:dyDescent="0.25">
      <c r="A26" s="40">
        <f>SUM($D$5:D12)</f>
        <v>1920</v>
      </c>
      <c r="B26" s="48" t="str">
        <f t="shared" si="2"/>
        <v/>
      </c>
      <c r="C26" s="49" t="str">
        <f t="shared" si="5"/>
        <v/>
      </c>
      <c r="D26" s="51" t="str">
        <f>IF(B26="","",IF(SUM(D$5:D10)&lt;E$18,D10,E$18-SUM(D$21:D25)))</f>
        <v/>
      </c>
      <c r="E26" s="51" t="str">
        <f t="shared" si="3"/>
        <v/>
      </c>
      <c r="F26" s="52" t="str">
        <f t="shared" si="4"/>
        <v/>
      </c>
    </row>
    <row r="27" spans="1:11" x14ac:dyDescent="0.25">
      <c r="A27" s="40">
        <f>SUM($D$5:D13)</f>
        <v>2200</v>
      </c>
      <c r="B27" s="48" t="str">
        <f t="shared" si="2"/>
        <v/>
      </c>
      <c r="C27" s="49" t="str">
        <f t="shared" si="5"/>
        <v/>
      </c>
      <c r="D27" s="51" t="str">
        <f>IF(B27="","",IF(SUM(D$5:D11)&lt;E$18,D11,E$18-SUM(D$21:D26)))</f>
        <v/>
      </c>
      <c r="E27" s="51" t="str">
        <f t="shared" si="3"/>
        <v/>
      </c>
      <c r="F27" s="52" t="str">
        <f t="shared" si="4"/>
        <v/>
      </c>
    </row>
    <row r="28" spans="1:11" x14ac:dyDescent="0.25">
      <c r="A28" s="40">
        <f>SUM($D$5:D14)</f>
        <v>2485</v>
      </c>
      <c r="B28" s="48" t="str">
        <f t="shared" si="2"/>
        <v/>
      </c>
      <c r="C28" s="49" t="str">
        <f t="shared" si="5"/>
        <v/>
      </c>
      <c r="D28" s="51" t="str">
        <f>IF(B28="","",IF(SUM(D$5:D12)&lt;E$18,D12,E$18-SUM(D$21:D27)))</f>
        <v/>
      </c>
      <c r="E28" s="51" t="str">
        <f>IF(B28="","",VLOOKUP(C28,LIFO,3))</f>
        <v/>
      </c>
      <c r="F28" s="52" t="str">
        <f t="shared" si="4"/>
        <v/>
      </c>
    </row>
    <row r="29" spans="1:11" x14ac:dyDescent="0.25">
      <c r="A29" s="40">
        <f>SUM($D$5:D15)</f>
        <v>2735</v>
      </c>
      <c r="B29" s="48" t="str">
        <f t="shared" si="2"/>
        <v/>
      </c>
      <c r="C29" s="49" t="str">
        <f t="shared" si="5"/>
        <v/>
      </c>
      <c r="D29" s="51" t="str">
        <f>IF(B29="","",IF(SUM(D$5:D13)&lt;E$18,D13,E$18-SUM(D$21:D28)))</f>
        <v/>
      </c>
      <c r="E29" s="51" t="str">
        <f t="shared" si="3"/>
        <v/>
      </c>
      <c r="F29" s="52" t="str">
        <f t="shared" si="4"/>
        <v/>
      </c>
    </row>
    <row r="30" spans="1:11" x14ac:dyDescent="0.25">
      <c r="A30" s="40"/>
      <c r="B30" s="48" t="str">
        <f t="shared" si="2"/>
        <v/>
      </c>
      <c r="C30" s="49" t="str">
        <f t="shared" si="5"/>
        <v/>
      </c>
      <c r="D30" s="51" t="str">
        <f>IF(B30="","",IF(SUM(D$5:D14)&lt;E$18,D14,E$18-SUM(D$21:D29)))</f>
        <v/>
      </c>
      <c r="E30" s="51" t="str">
        <f t="shared" si="3"/>
        <v/>
      </c>
      <c r="F30" s="52" t="str">
        <f t="shared" si="4"/>
        <v/>
      </c>
    </row>
    <row r="31" spans="1:11" x14ac:dyDescent="0.25">
      <c r="B31" s="48" t="str">
        <f t="shared" si="2"/>
        <v/>
      </c>
      <c r="C31" s="49" t="str">
        <f t="shared" si="5"/>
        <v/>
      </c>
      <c r="D31" s="51" t="str">
        <f>IF(B31="","",IF(SUM(D$5:D15)&lt;E$18,D15,E$18-SUM(D$21:D30)))</f>
        <v/>
      </c>
      <c r="E31" s="51" t="str">
        <f t="shared" si="3"/>
        <v/>
      </c>
      <c r="F31" s="52" t="str">
        <f t="shared" si="4"/>
        <v/>
      </c>
    </row>
  </sheetData>
  <conditionalFormatting sqref="I18 B21:F31">
    <cfRule type="notContainsBlanks" dxfId="6" priority="1">
      <formula>LEN(TRIM(B18))&gt;0</formula>
    </cfRule>
  </conditionalFormatting>
  <conditionalFormatting sqref="C5:C15">
    <cfRule type="cellIs" dxfId="5" priority="2" operator="lessThanOrEqual">
      <formula>$A$18</formula>
    </cfRule>
  </conditionalFormatting>
  <dataValidations count="1">
    <dataValidation type="whole" allowBlank="1" showInputMessage="1" showErrorMessage="1" errorTitle="Data masukan salah!" error="Silakan Anda masukkan data yang lebih kecil lagi. Trims." sqref="E18">
      <formula1>0</formula1>
      <formula2>SUM(D12:D15)</formula2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D22:D30 A20:A28" formulaRange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croll Bar 1">
              <controlPr defaultSize="0" autoPict="0">
                <anchor moveWithCells="1">
                  <from>
                    <xdr:col>2</xdr:col>
                    <xdr:colOff>1200150</xdr:colOff>
                    <xdr:row>4</xdr:row>
                    <xdr:rowOff>38100</xdr:rowOff>
                  </from>
                  <to>
                    <xdr:col>2</xdr:col>
                    <xdr:colOff>1657350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Scroll Bar 2">
              <controlPr defaultSize="0" autoPict="0">
                <anchor moveWithCells="1">
                  <from>
                    <xdr:col>2</xdr:col>
                    <xdr:colOff>1200150</xdr:colOff>
                    <xdr:row>5</xdr:row>
                    <xdr:rowOff>38100</xdr:rowOff>
                  </from>
                  <to>
                    <xdr:col>2</xdr:col>
                    <xdr:colOff>1657350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Scroll Bar 3">
              <controlPr defaultSize="0" autoPict="0">
                <anchor moveWithCells="1">
                  <from>
                    <xdr:col>2</xdr:col>
                    <xdr:colOff>1200150</xdr:colOff>
                    <xdr:row>6</xdr:row>
                    <xdr:rowOff>38100</xdr:rowOff>
                  </from>
                  <to>
                    <xdr:col>2</xdr:col>
                    <xdr:colOff>1657350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Scroll Bar 4">
              <controlPr defaultSize="0" autoPict="0">
                <anchor moveWithCells="1">
                  <from>
                    <xdr:col>2</xdr:col>
                    <xdr:colOff>1200150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Scroll Bar 5">
              <controlPr defaultSize="0" autoPict="0">
                <anchor moveWithCells="1">
                  <from>
                    <xdr:col>2</xdr:col>
                    <xdr:colOff>1200150</xdr:colOff>
                    <xdr:row>8</xdr:row>
                    <xdr:rowOff>38100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Scroll Bar 6">
              <controlPr defaultSize="0" autoPict="0">
                <anchor moveWithCells="1">
                  <from>
                    <xdr:col>2</xdr:col>
                    <xdr:colOff>1200150</xdr:colOff>
                    <xdr:row>9</xdr:row>
                    <xdr:rowOff>38100</xdr:rowOff>
                  </from>
                  <to>
                    <xdr:col>2</xdr:col>
                    <xdr:colOff>1657350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Scroll Bar 7">
              <controlPr defaultSize="0" autoPict="0">
                <anchor moveWithCells="1">
                  <from>
                    <xdr:col>2</xdr:col>
                    <xdr:colOff>1200150</xdr:colOff>
                    <xdr:row>10</xdr:row>
                    <xdr:rowOff>38100</xdr:rowOff>
                  </from>
                  <to>
                    <xdr:col>2</xdr:col>
                    <xdr:colOff>1657350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Scroll Bar 8">
              <controlPr defaultSize="0" autoPict="0">
                <anchor moveWithCells="1">
                  <from>
                    <xdr:col>2</xdr:col>
                    <xdr:colOff>1200150</xdr:colOff>
                    <xdr:row>11</xdr:row>
                    <xdr:rowOff>38100</xdr:rowOff>
                  </from>
                  <to>
                    <xdr:col>2</xdr:col>
                    <xdr:colOff>1657350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Scroll Bar 9">
              <controlPr defaultSize="0" autoPict="0">
                <anchor moveWithCells="1">
                  <from>
                    <xdr:col>2</xdr:col>
                    <xdr:colOff>1200150</xdr:colOff>
                    <xdr:row>12</xdr:row>
                    <xdr:rowOff>38100</xdr:rowOff>
                  </from>
                  <to>
                    <xdr:col>2</xdr:col>
                    <xdr:colOff>1657350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Scroll Bar 10">
              <controlPr defaultSize="0" autoPict="0">
                <anchor moveWithCells="1">
                  <from>
                    <xdr:col>2</xdr:col>
                    <xdr:colOff>1200150</xdr:colOff>
                    <xdr:row>13</xdr:row>
                    <xdr:rowOff>38100</xdr:rowOff>
                  </from>
                  <to>
                    <xdr:col>2</xdr:col>
                    <xdr:colOff>1657350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Scroll Bar 11">
              <controlPr defaultSize="0" autoPict="0">
                <anchor moveWithCells="1">
                  <from>
                    <xdr:col>2</xdr:col>
                    <xdr:colOff>1200150</xdr:colOff>
                    <xdr:row>14</xdr:row>
                    <xdr:rowOff>38100</xdr:rowOff>
                  </from>
                  <to>
                    <xdr:col>2</xdr:col>
                    <xdr:colOff>1657350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Scroll Bar 12">
              <controlPr defaultSize="0" autoPict="0">
                <anchor moveWithCells="1">
                  <from>
                    <xdr:col>2</xdr:col>
                    <xdr:colOff>1200150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6" name="Scroll Bar 13">
              <controlPr defaultSize="0" autoPict="0">
                <anchor moveWithCells="1">
                  <from>
                    <xdr:col>2</xdr:col>
                    <xdr:colOff>1200150</xdr:colOff>
                    <xdr:row>8</xdr:row>
                    <xdr:rowOff>38100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7" name="Scroll Bar 14">
              <controlPr defaultSize="0" autoPict="0">
                <anchor moveWithCells="1">
                  <from>
                    <xdr:col>2</xdr:col>
                    <xdr:colOff>1200150</xdr:colOff>
                    <xdr:row>9</xdr:row>
                    <xdr:rowOff>38100</xdr:rowOff>
                  </from>
                  <to>
                    <xdr:col>2</xdr:col>
                    <xdr:colOff>1657350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18" name="Scroll Bar 15">
              <controlPr defaultSize="0" autoPict="0">
                <anchor moveWithCells="1">
                  <from>
                    <xdr:col>2</xdr:col>
                    <xdr:colOff>1200150</xdr:colOff>
                    <xdr:row>10</xdr:row>
                    <xdr:rowOff>38100</xdr:rowOff>
                  </from>
                  <to>
                    <xdr:col>2</xdr:col>
                    <xdr:colOff>1657350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9" name="Scroll Bar 16">
              <controlPr defaultSize="0" autoPict="0">
                <anchor moveWithCells="1">
                  <from>
                    <xdr:col>2</xdr:col>
                    <xdr:colOff>1200150</xdr:colOff>
                    <xdr:row>11</xdr:row>
                    <xdr:rowOff>38100</xdr:rowOff>
                  </from>
                  <to>
                    <xdr:col>2</xdr:col>
                    <xdr:colOff>1657350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20" name="Scroll Bar 17">
              <controlPr defaultSize="0" autoPict="0">
                <anchor moveWithCells="1">
                  <from>
                    <xdr:col>2</xdr:col>
                    <xdr:colOff>1200150</xdr:colOff>
                    <xdr:row>12</xdr:row>
                    <xdr:rowOff>38100</xdr:rowOff>
                  </from>
                  <to>
                    <xdr:col>2</xdr:col>
                    <xdr:colOff>1657350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21" name="Scroll Bar 18">
              <controlPr defaultSize="0" autoPict="0">
                <anchor moveWithCells="1">
                  <from>
                    <xdr:col>2</xdr:col>
                    <xdr:colOff>1200150</xdr:colOff>
                    <xdr:row>13</xdr:row>
                    <xdr:rowOff>38100</xdr:rowOff>
                  </from>
                  <to>
                    <xdr:col>2</xdr:col>
                    <xdr:colOff>1657350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22" name="Scroll Bar 19">
              <controlPr defaultSize="0" autoPict="0">
                <anchor moveWithCells="1">
                  <from>
                    <xdr:col>2</xdr:col>
                    <xdr:colOff>1200150</xdr:colOff>
                    <xdr:row>14</xdr:row>
                    <xdr:rowOff>38100</xdr:rowOff>
                  </from>
                  <to>
                    <xdr:col>2</xdr:col>
                    <xdr:colOff>1657350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3" name="Scroll Bar 20">
              <controlPr defaultSize="0" autoPict="0">
                <anchor moveWithCells="1">
                  <from>
                    <xdr:col>4</xdr:col>
                    <xdr:colOff>57150</xdr:colOff>
                    <xdr:row>4</xdr:row>
                    <xdr:rowOff>38100</xdr:rowOff>
                  </from>
                  <to>
                    <xdr:col>4</xdr:col>
                    <xdr:colOff>514350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4" name="Scroll Bar 21">
              <controlPr defaultSize="0" autoPict="0">
                <anchor moveWithCells="1">
                  <from>
                    <xdr:col>4</xdr:col>
                    <xdr:colOff>57150</xdr:colOff>
                    <xdr:row>5</xdr:row>
                    <xdr:rowOff>38100</xdr:rowOff>
                  </from>
                  <to>
                    <xdr:col>4</xdr:col>
                    <xdr:colOff>514350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25" name="Scroll Bar 22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38100</xdr:rowOff>
                  </from>
                  <to>
                    <xdr:col>4</xdr:col>
                    <xdr:colOff>514350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26" name="Scroll Bar 23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38100</xdr:rowOff>
                  </from>
                  <to>
                    <xdr:col>4</xdr:col>
                    <xdr:colOff>514350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27" name="Scroll Bar 24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38100</xdr:rowOff>
                  </from>
                  <to>
                    <xdr:col>4</xdr:col>
                    <xdr:colOff>514350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28" name="Scroll Bar 25">
              <controlPr defaultSize="0" autoPict="0">
                <anchor moveWithCells="1">
                  <from>
                    <xdr:col>4</xdr:col>
                    <xdr:colOff>57150</xdr:colOff>
                    <xdr:row>9</xdr:row>
                    <xdr:rowOff>38100</xdr:rowOff>
                  </from>
                  <to>
                    <xdr:col>4</xdr:col>
                    <xdr:colOff>514350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8" r:id="rId29" name="Scroll Bar 26">
              <controlPr defaultSize="0" autoPict="0">
                <anchor moveWithCells="1">
                  <from>
                    <xdr:col>4</xdr:col>
                    <xdr:colOff>57150</xdr:colOff>
                    <xdr:row>10</xdr:row>
                    <xdr:rowOff>38100</xdr:rowOff>
                  </from>
                  <to>
                    <xdr:col>4</xdr:col>
                    <xdr:colOff>514350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9" r:id="rId30" name="Scroll Bar 27">
              <controlPr defaultSize="0" autoPict="0">
                <anchor moveWithCells="1">
                  <from>
                    <xdr:col>4</xdr:col>
                    <xdr:colOff>57150</xdr:colOff>
                    <xdr:row>11</xdr:row>
                    <xdr:rowOff>38100</xdr:rowOff>
                  </from>
                  <to>
                    <xdr:col>4</xdr:col>
                    <xdr:colOff>514350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0" r:id="rId31" name="Scroll Bar 28">
              <controlPr defaultSize="0" autoPict="0">
                <anchor moveWithCells="1">
                  <from>
                    <xdr:col>4</xdr:col>
                    <xdr:colOff>57150</xdr:colOff>
                    <xdr:row>12</xdr:row>
                    <xdr:rowOff>38100</xdr:rowOff>
                  </from>
                  <to>
                    <xdr:col>4</xdr:col>
                    <xdr:colOff>514350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1" r:id="rId32" name="Scroll Bar 29">
              <controlPr defaultSize="0" autoPict="0">
                <anchor moveWithCells="1">
                  <from>
                    <xdr:col>4</xdr:col>
                    <xdr:colOff>57150</xdr:colOff>
                    <xdr:row>13</xdr:row>
                    <xdr:rowOff>38100</xdr:rowOff>
                  </from>
                  <to>
                    <xdr:col>4</xdr:col>
                    <xdr:colOff>514350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2" r:id="rId33" name="Scroll Bar 30">
              <controlPr defaultSize="0" autoPict="0">
                <anchor moveWithCells="1">
                  <from>
                    <xdr:col>4</xdr:col>
                    <xdr:colOff>57150</xdr:colOff>
                    <xdr:row>14</xdr:row>
                    <xdr:rowOff>38100</xdr:rowOff>
                  </from>
                  <to>
                    <xdr:col>4</xdr:col>
                    <xdr:colOff>514350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3" r:id="rId34" name="Scroll Bar 31">
              <controlPr defaultSize="0" autoPict="0">
                <anchor moveWithCells="1">
                  <from>
                    <xdr:col>3</xdr:col>
                    <xdr:colOff>123825</xdr:colOff>
                    <xdr:row>17</xdr:row>
                    <xdr:rowOff>38100</xdr:rowOff>
                  </from>
                  <to>
                    <xdr:col>3</xdr:col>
                    <xdr:colOff>581025</xdr:colOff>
                    <xdr:row>17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showGridLines="0" workbookViewId="0">
      <selection activeCell="D20" sqref="D20"/>
    </sheetView>
  </sheetViews>
  <sheetFormatPr defaultRowHeight="15" x14ac:dyDescent="0.25"/>
  <cols>
    <col min="1" max="1" width="5.28515625" style="34" customWidth="1"/>
    <col min="2" max="2" width="4" style="35" customWidth="1"/>
    <col min="3" max="3" width="27.140625" style="35" customWidth="1"/>
    <col min="4" max="4" width="10" style="35" customWidth="1"/>
    <col min="5" max="5" width="17.28515625" style="35" customWidth="1"/>
    <col min="6" max="6" width="11.7109375" style="35" customWidth="1"/>
    <col min="7" max="7" width="5.5703125" style="35" customWidth="1"/>
    <col min="8" max="8" width="17.5703125" style="35" customWidth="1"/>
    <col min="9" max="9" width="10.5703125" style="35" customWidth="1"/>
    <col min="10" max="10" width="11" style="35" customWidth="1"/>
    <col min="11" max="11" width="5.28515625" style="35" customWidth="1"/>
    <col min="12" max="16384" width="9.140625" style="35"/>
  </cols>
  <sheetData>
    <row r="1" spans="1:11" ht="19.5" customHeight="1" x14ac:dyDescent="0.25"/>
    <row r="2" spans="1:11" ht="18.75" x14ac:dyDescent="0.25">
      <c r="B2" s="36" t="s">
        <v>44</v>
      </c>
    </row>
    <row r="3" spans="1:11" ht="15.75" x14ac:dyDescent="0.25">
      <c r="B3" s="37" t="s">
        <v>45</v>
      </c>
    </row>
    <row r="4" spans="1:11" ht="17.25" customHeight="1" x14ac:dyDescent="0.25">
      <c r="B4" s="38" t="s">
        <v>46</v>
      </c>
      <c r="C4" s="39" t="s">
        <v>0</v>
      </c>
      <c r="D4" s="39" t="s">
        <v>47</v>
      </c>
      <c r="E4" s="39" t="s">
        <v>48</v>
      </c>
      <c r="F4" s="38" t="s">
        <v>1</v>
      </c>
    </row>
    <row r="5" spans="1:11" ht="17.25" customHeight="1" x14ac:dyDescent="0.25">
      <c r="A5" s="40"/>
      <c r="B5" s="41">
        <v>1</v>
      </c>
      <c r="C5" s="42" t="s">
        <v>49</v>
      </c>
      <c r="D5" s="43">
        <v>90</v>
      </c>
      <c r="E5" s="43">
        <v>2005</v>
      </c>
      <c r="F5" s="41">
        <f t="shared" ref="F5:F15" si="0">D5*E5</f>
        <v>180450</v>
      </c>
    </row>
    <row r="6" spans="1:11" ht="17.25" customHeight="1" x14ac:dyDescent="0.25">
      <c r="A6" s="40"/>
      <c r="B6" s="44">
        <v>2</v>
      </c>
      <c r="C6" s="45">
        <v>1</v>
      </c>
      <c r="D6" s="46">
        <v>270</v>
      </c>
      <c r="E6" s="46">
        <v>1985</v>
      </c>
      <c r="F6" s="44">
        <f t="shared" si="0"/>
        <v>535950</v>
      </c>
      <c r="K6" s="47"/>
    </row>
    <row r="7" spans="1:11" ht="17.25" customHeight="1" x14ac:dyDescent="0.25">
      <c r="A7" s="40"/>
      <c r="B7" s="44">
        <v>3</v>
      </c>
      <c r="C7" s="45">
        <v>2</v>
      </c>
      <c r="D7" s="46">
        <v>265</v>
      </c>
      <c r="E7" s="46">
        <v>2020</v>
      </c>
      <c r="F7" s="44">
        <f t="shared" si="0"/>
        <v>535300</v>
      </c>
      <c r="G7" s="48"/>
      <c r="H7" s="49"/>
      <c r="I7" s="50"/>
      <c r="J7" s="51"/>
      <c r="K7" s="52"/>
    </row>
    <row r="8" spans="1:11" ht="17.25" customHeight="1" x14ac:dyDescent="0.25">
      <c r="A8" s="40"/>
      <c r="B8" s="44">
        <v>4</v>
      </c>
      <c r="C8" s="45">
        <v>3</v>
      </c>
      <c r="D8" s="46">
        <v>245</v>
      </c>
      <c r="E8" s="46">
        <v>2060</v>
      </c>
      <c r="F8" s="44">
        <f t="shared" si="0"/>
        <v>504700</v>
      </c>
      <c r="G8" s="48"/>
      <c r="H8" s="49"/>
      <c r="I8" s="51"/>
      <c r="J8" s="51"/>
      <c r="K8" s="52"/>
    </row>
    <row r="9" spans="1:11" ht="17.25" customHeight="1" x14ac:dyDescent="0.25">
      <c r="A9" s="40"/>
      <c r="B9" s="44">
        <v>5</v>
      </c>
      <c r="C9" s="45">
        <v>4</v>
      </c>
      <c r="D9" s="46">
        <v>260</v>
      </c>
      <c r="E9" s="46">
        <v>2045</v>
      </c>
      <c r="F9" s="44">
        <f t="shared" si="0"/>
        <v>531700</v>
      </c>
      <c r="G9" s="48"/>
      <c r="H9" s="49"/>
      <c r="I9" s="51"/>
      <c r="J9" s="51"/>
      <c r="K9" s="52"/>
    </row>
    <row r="10" spans="1:11" ht="17.25" customHeight="1" x14ac:dyDescent="0.25">
      <c r="A10" s="40"/>
      <c r="B10" s="44">
        <v>6</v>
      </c>
      <c r="C10" s="45">
        <v>5</v>
      </c>
      <c r="D10" s="46">
        <v>280</v>
      </c>
      <c r="E10" s="46">
        <v>2175</v>
      </c>
      <c r="F10" s="44">
        <f t="shared" si="0"/>
        <v>609000</v>
      </c>
      <c r="G10" s="48"/>
      <c r="H10" s="49"/>
      <c r="I10" s="51"/>
      <c r="J10" s="51"/>
      <c r="K10" s="52"/>
    </row>
    <row r="11" spans="1:11" ht="17.25" customHeight="1" x14ac:dyDescent="0.25">
      <c r="A11" s="40"/>
      <c r="B11" s="44">
        <v>7</v>
      </c>
      <c r="C11" s="45">
        <v>6</v>
      </c>
      <c r="D11" s="46">
        <v>240</v>
      </c>
      <c r="E11" s="46">
        <v>2235</v>
      </c>
      <c r="F11" s="44">
        <f t="shared" si="0"/>
        <v>536400</v>
      </c>
      <c r="G11" s="48"/>
      <c r="H11" s="49"/>
      <c r="I11" s="51"/>
      <c r="J11" s="51"/>
      <c r="K11" s="52"/>
    </row>
    <row r="12" spans="1:11" ht="17.25" customHeight="1" x14ac:dyDescent="0.25">
      <c r="A12" s="40"/>
      <c r="B12" s="44">
        <v>8</v>
      </c>
      <c r="C12" s="45">
        <v>7</v>
      </c>
      <c r="D12" s="46">
        <v>270</v>
      </c>
      <c r="E12" s="46">
        <v>2260</v>
      </c>
      <c r="F12" s="44">
        <f t="shared" si="0"/>
        <v>610200</v>
      </c>
      <c r="G12" s="48"/>
      <c r="H12" s="49"/>
      <c r="I12" s="51"/>
      <c r="J12" s="51"/>
      <c r="K12" s="52"/>
    </row>
    <row r="13" spans="1:11" ht="17.25" customHeight="1" x14ac:dyDescent="0.25">
      <c r="A13" s="40"/>
      <c r="B13" s="44">
        <v>9</v>
      </c>
      <c r="C13" s="45">
        <v>8</v>
      </c>
      <c r="D13" s="46">
        <v>280</v>
      </c>
      <c r="E13" s="46">
        <v>2360</v>
      </c>
      <c r="F13" s="44">
        <f t="shared" si="0"/>
        <v>660800</v>
      </c>
      <c r="G13" s="48"/>
      <c r="H13" s="49"/>
      <c r="I13" s="51"/>
      <c r="J13" s="51"/>
      <c r="K13" s="52"/>
    </row>
    <row r="14" spans="1:11" ht="17.25" customHeight="1" x14ac:dyDescent="0.25">
      <c r="A14" s="40"/>
      <c r="B14" s="44">
        <v>10</v>
      </c>
      <c r="C14" s="45">
        <v>9</v>
      </c>
      <c r="D14" s="46">
        <v>285</v>
      </c>
      <c r="E14" s="46">
        <v>2475</v>
      </c>
      <c r="F14" s="44">
        <f t="shared" si="0"/>
        <v>705375</v>
      </c>
      <c r="G14" s="48"/>
      <c r="H14" s="49"/>
      <c r="I14" s="51"/>
      <c r="J14" s="51"/>
      <c r="K14" s="52"/>
    </row>
    <row r="15" spans="1:11" ht="17.25" customHeight="1" x14ac:dyDescent="0.25">
      <c r="A15" s="40"/>
      <c r="B15" s="53">
        <v>11</v>
      </c>
      <c r="C15" s="54">
        <v>10</v>
      </c>
      <c r="D15" s="55">
        <v>250</v>
      </c>
      <c r="E15" s="55">
        <v>2400</v>
      </c>
      <c r="F15" s="53">
        <f t="shared" si="0"/>
        <v>600000</v>
      </c>
      <c r="G15" s="48"/>
      <c r="H15" s="49"/>
      <c r="I15" s="51"/>
      <c r="J15" s="51"/>
      <c r="K15" s="52"/>
    </row>
    <row r="16" spans="1:11" ht="17.25" customHeight="1" x14ac:dyDescent="0.25">
      <c r="B16" s="56"/>
      <c r="C16" s="57" t="s">
        <v>1</v>
      </c>
      <c r="D16" s="58">
        <f>SUM(D5:D15)</f>
        <v>2735</v>
      </c>
      <c r="E16" s="56"/>
      <c r="F16" s="59">
        <f>SUM(F5:F15)</f>
        <v>6009875</v>
      </c>
      <c r="G16" s="48"/>
      <c r="H16" s="49"/>
      <c r="I16" s="51"/>
      <c r="J16" s="51"/>
      <c r="K16" s="52"/>
    </row>
    <row r="17" spans="2:11" ht="16.5" customHeight="1" x14ac:dyDescent="0.25">
      <c r="G17" s="48"/>
      <c r="H17" s="49"/>
      <c r="I17" s="51"/>
      <c r="J17" s="51"/>
      <c r="K17" s="52"/>
    </row>
    <row r="18" spans="2:11" ht="17.25" customHeight="1" x14ac:dyDescent="0.25">
      <c r="B18" s="61" t="s">
        <v>50</v>
      </c>
      <c r="C18" s="62"/>
      <c r="D18" s="63">
        <v>330</v>
      </c>
      <c r="I18" s="52"/>
      <c r="K18" s="52"/>
    </row>
    <row r="19" spans="2:11" ht="17.25" customHeight="1" x14ac:dyDescent="0.25">
      <c r="B19" s="64" t="s">
        <v>51</v>
      </c>
      <c r="C19" s="65"/>
      <c r="D19" s="66">
        <f>IF(D18=0,"",F16/D16)</f>
        <v>2197.3948811700184</v>
      </c>
    </row>
    <row r="20" spans="2:11" ht="17.25" customHeight="1" x14ac:dyDescent="0.25">
      <c r="B20" s="67" t="s">
        <v>52</v>
      </c>
      <c r="C20" s="68"/>
      <c r="D20" s="69">
        <f>IF(D18=0,"",D18*D19)</f>
        <v>725140.31078610604</v>
      </c>
    </row>
    <row r="21" spans="2:11" ht="19.5" customHeight="1" x14ac:dyDescent="0.25"/>
  </sheetData>
  <conditionalFormatting sqref="G7:K17">
    <cfRule type="notContainsBlanks" dxfId="4" priority="1">
      <formula>LEN(TRIM(G7))&gt;0</formula>
    </cfRule>
  </conditionalFormatting>
  <dataValidations disablePrompts="1" count="1">
    <dataValidation type="whole" allowBlank="1" showInputMessage="1" showErrorMessage="1" errorTitle="Data masukan salah!" error="Silakan Anda masukkan data yang lebih kecil lagi. Trims." sqref="D18">
      <formula1>0</formula1>
      <formula2>SUM(D12:D15)</formula2>
    </dataValidation>
  </dataValidations>
  <pageMargins left="0.75" right="0.75" top="1" bottom="1" header="0.5" footer="0.5"/>
  <pageSetup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croll Bar 1">
              <controlPr defaultSize="0" autoPict="0">
                <anchor moveWithCells="1">
                  <from>
                    <xdr:col>2</xdr:col>
                    <xdr:colOff>1200150</xdr:colOff>
                    <xdr:row>4</xdr:row>
                    <xdr:rowOff>38100</xdr:rowOff>
                  </from>
                  <to>
                    <xdr:col>2</xdr:col>
                    <xdr:colOff>1657350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Scroll Bar 2">
              <controlPr defaultSize="0" autoPict="0">
                <anchor moveWithCells="1">
                  <from>
                    <xdr:col>2</xdr:col>
                    <xdr:colOff>1200150</xdr:colOff>
                    <xdr:row>5</xdr:row>
                    <xdr:rowOff>38100</xdr:rowOff>
                  </from>
                  <to>
                    <xdr:col>2</xdr:col>
                    <xdr:colOff>1657350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Scroll Bar 3">
              <controlPr defaultSize="0" autoPict="0">
                <anchor moveWithCells="1">
                  <from>
                    <xdr:col>2</xdr:col>
                    <xdr:colOff>1200150</xdr:colOff>
                    <xdr:row>6</xdr:row>
                    <xdr:rowOff>38100</xdr:rowOff>
                  </from>
                  <to>
                    <xdr:col>2</xdr:col>
                    <xdr:colOff>1657350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Scroll Bar 4">
              <controlPr defaultSize="0" autoPict="0">
                <anchor moveWithCells="1">
                  <from>
                    <xdr:col>2</xdr:col>
                    <xdr:colOff>1200150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Scroll Bar 5">
              <controlPr defaultSize="0" autoPict="0">
                <anchor moveWithCells="1">
                  <from>
                    <xdr:col>2</xdr:col>
                    <xdr:colOff>1200150</xdr:colOff>
                    <xdr:row>8</xdr:row>
                    <xdr:rowOff>38100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Scroll Bar 6">
              <controlPr defaultSize="0" autoPict="0">
                <anchor moveWithCells="1">
                  <from>
                    <xdr:col>2</xdr:col>
                    <xdr:colOff>1200150</xdr:colOff>
                    <xdr:row>9</xdr:row>
                    <xdr:rowOff>38100</xdr:rowOff>
                  </from>
                  <to>
                    <xdr:col>2</xdr:col>
                    <xdr:colOff>1657350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Scroll Bar 7">
              <controlPr defaultSize="0" autoPict="0">
                <anchor moveWithCells="1">
                  <from>
                    <xdr:col>2</xdr:col>
                    <xdr:colOff>1200150</xdr:colOff>
                    <xdr:row>10</xdr:row>
                    <xdr:rowOff>38100</xdr:rowOff>
                  </from>
                  <to>
                    <xdr:col>2</xdr:col>
                    <xdr:colOff>1657350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Scroll Bar 8">
              <controlPr defaultSize="0" autoPict="0">
                <anchor moveWithCells="1">
                  <from>
                    <xdr:col>2</xdr:col>
                    <xdr:colOff>1200150</xdr:colOff>
                    <xdr:row>11</xdr:row>
                    <xdr:rowOff>38100</xdr:rowOff>
                  </from>
                  <to>
                    <xdr:col>2</xdr:col>
                    <xdr:colOff>1657350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Scroll Bar 9">
              <controlPr defaultSize="0" autoPict="0">
                <anchor moveWithCells="1">
                  <from>
                    <xdr:col>2</xdr:col>
                    <xdr:colOff>1200150</xdr:colOff>
                    <xdr:row>12</xdr:row>
                    <xdr:rowOff>38100</xdr:rowOff>
                  </from>
                  <to>
                    <xdr:col>2</xdr:col>
                    <xdr:colOff>1657350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Scroll Bar 10">
              <controlPr defaultSize="0" autoPict="0">
                <anchor moveWithCells="1">
                  <from>
                    <xdr:col>2</xdr:col>
                    <xdr:colOff>1200150</xdr:colOff>
                    <xdr:row>13</xdr:row>
                    <xdr:rowOff>38100</xdr:rowOff>
                  </from>
                  <to>
                    <xdr:col>2</xdr:col>
                    <xdr:colOff>1657350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Scroll Bar 11">
              <controlPr defaultSize="0" autoPict="0">
                <anchor moveWithCells="1">
                  <from>
                    <xdr:col>2</xdr:col>
                    <xdr:colOff>1200150</xdr:colOff>
                    <xdr:row>14</xdr:row>
                    <xdr:rowOff>38100</xdr:rowOff>
                  </from>
                  <to>
                    <xdr:col>2</xdr:col>
                    <xdr:colOff>1657350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Scroll Bar 12">
              <controlPr defaultSize="0" autoPict="0">
                <anchor moveWithCells="1">
                  <from>
                    <xdr:col>2</xdr:col>
                    <xdr:colOff>1200150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Scroll Bar 13">
              <controlPr defaultSize="0" autoPict="0">
                <anchor moveWithCells="1">
                  <from>
                    <xdr:col>2</xdr:col>
                    <xdr:colOff>1200150</xdr:colOff>
                    <xdr:row>8</xdr:row>
                    <xdr:rowOff>38100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Scroll Bar 14">
              <controlPr defaultSize="0" autoPict="0">
                <anchor moveWithCells="1">
                  <from>
                    <xdr:col>2</xdr:col>
                    <xdr:colOff>1200150</xdr:colOff>
                    <xdr:row>9</xdr:row>
                    <xdr:rowOff>38100</xdr:rowOff>
                  </from>
                  <to>
                    <xdr:col>2</xdr:col>
                    <xdr:colOff>1657350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Scroll Bar 15">
              <controlPr defaultSize="0" autoPict="0">
                <anchor moveWithCells="1">
                  <from>
                    <xdr:col>2</xdr:col>
                    <xdr:colOff>1200150</xdr:colOff>
                    <xdr:row>10</xdr:row>
                    <xdr:rowOff>38100</xdr:rowOff>
                  </from>
                  <to>
                    <xdr:col>2</xdr:col>
                    <xdr:colOff>1657350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Scroll Bar 16">
              <controlPr defaultSize="0" autoPict="0">
                <anchor moveWithCells="1">
                  <from>
                    <xdr:col>2</xdr:col>
                    <xdr:colOff>1200150</xdr:colOff>
                    <xdr:row>11</xdr:row>
                    <xdr:rowOff>38100</xdr:rowOff>
                  </from>
                  <to>
                    <xdr:col>2</xdr:col>
                    <xdr:colOff>1657350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Scroll Bar 17">
              <controlPr defaultSize="0" autoPict="0">
                <anchor moveWithCells="1">
                  <from>
                    <xdr:col>2</xdr:col>
                    <xdr:colOff>1200150</xdr:colOff>
                    <xdr:row>12</xdr:row>
                    <xdr:rowOff>38100</xdr:rowOff>
                  </from>
                  <to>
                    <xdr:col>2</xdr:col>
                    <xdr:colOff>1657350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Scroll Bar 18">
              <controlPr defaultSize="0" autoPict="0">
                <anchor moveWithCells="1">
                  <from>
                    <xdr:col>2</xdr:col>
                    <xdr:colOff>1200150</xdr:colOff>
                    <xdr:row>13</xdr:row>
                    <xdr:rowOff>38100</xdr:rowOff>
                  </from>
                  <to>
                    <xdr:col>2</xdr:col>
                    <xdr:colOff>1657350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Scroll Bar 19">
              <controlPr defaultSize="0" autoPict="0">
                <anchor moveWithCells="1">
                  <from>
                    <xdr:col>2</xdr:col>
                    <xdr:colOff>1200150</xdr:colOff>
                    <xdr:row>14</xdr:row>
                    <xdr:rowOff>38100</xdr:rowOff>
                  </from>
                  <to>
                    <xdr:col>2</xdr:col>
                    <xdr:colOff>1657350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Scroll Bar 20">
              <controlPr defaultSize="0" autoPict="0">
                <anchor moveWithCells="1">
                  <from>
                    <xdr:col>4</xdr:col>
                    <xdr:colOff>57150</xdr:colOff>
                    <xdr:row>4</xdr:row>
                    <xdr:rowOff>38100</xdr:rowOff>
                  </from>
                  <to>
                    <xdr:col>4</xdr:col>
                    <xdr:colOff>514350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Scroll Bar 21">
              <controlPr defaultSize="0" autoPict="0">
                <anchor moveWithCells="1">
                  <from>
                    <xdr:col>4</xdr:col>
                    <xdr:colOff>57150</xdr:colOff>
                    <xdr:row>5</xdr:row>
                    <xdr:rowOff>38100</xdr:rowOff>
                  </from>
                  <to>
                    <xdr:col>4</xdr:col>
                    <xdr:colOff>514350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Scroll Bar 22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38100</xdr:rowOff>
                  </from>
                  <to>
                    <xdr:col>4</xdr:col>
                    <xdr:colOff>514350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Scroll Bar 23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38100</xdr:rowOff>
                  </from>
                  <to>
                    <xdr:col>4</xdr:col>
                    <xdr:colOff>514350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Scroll Bar 24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38100</xdr:rowOff>
                  </from>
                  <to>
                    <xdr:col>4</xdr:col>
                    <xdr:colOff>514350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Scroll Bar 25">
              <controlPr defaultSize="0" autoPict="0">
                <anchor moveWithCells="1">
                  <from>
                    <xdr:col>4</xdr:col>
                    <xdr:colOff>57150</xdr:colOff>
                    <xdr:row>9</xdr:row>
                    <xdr:rowOff>38100</xdr:rowOff>
                  </from>
                  <to>
                    <xdr:col>4</xdr:col>
                    <xdr:colOff>514350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Scroll Bar 26">
              <controlPr defaultSize="0" autoPict="0">
                <anchor moveWithCells="1">
                  <from>
                    <xdr:col>4</xdr:col>
                    <xdr:colOff>57150</xdr:colOff>
                    <xdr:row>10</xdr:row>
                    <xdr:rowOff>38100</xdr:rowOff>
                  </from>
                  <to>
                    <xdr:col>4</xdr:col>
                    <xdr:colOff>514350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Scroll Bar 27">
              <controlPr defaultSize="0" autoPict="0">
                <anchor moveWithCells="1">
                  <from>
                    <xdr:col>4</xdr:col>
                    <xdr:colOff>57150</xdr:colOff>
                    <xdr:row>11</xdr:row>
                    <xdr:rowOff>38100</xdr:rowOff>
                  </from>
                  <to>
                    <xdr:col>4</xdr:col>
                    <xdr:colOff>514350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1" name="Scroll Bar 28">
              <controlPr defaultSize="0" autoPict="0">
                <anchor moveWithCells="1">
                  <from>
                    <xdr:col>4</xdr:col>
                    <xdr:colOff>57150</xdr:colOff>
                    <xdr:row>12</xdr:row>
                    <xdr:rowOff>38100</xdr:rowOff>
                  </from>
                  <to>
                    <xdr:col>4</xdr:col>
                    <xdr:colOff>514350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2" name="Scroll Bar 29">
              <controlPr defaultSize="0" autoPict="0">
                <anchor moveWithCells="1">
                  <from>
                    <xdr:col>4</xdr:col>
                    <xdr:colOff>57150</xdr:colOff>
                    <xdr:row>13</xdr:row>
                    <xdr:rowOff>38100</xdr:rowOff>
                  </from>
                  <to>
                    <xdr:col>4</xdr:col>
                    <xdr:colOff>514350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3" name="Scroll Bar 30">
              <controlPr defaultSize="0" autoPict="0">
                <anchor moveWithCells="1">
                  <from>
                    <xdr:col>4</xdr:col>
                    <xdr:colOff>57150</xdr:colOff>
                    <xdr:row>14</xdr:row>
                    <xdr:rowOff>38100</xdr:rowOff>
                  </from>
                  <to>
                    <xdr:col>4</xdr:col>
                    <xdr:colOff>514350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4" name="Scroll Bar 31">
              <controlPr defaultSize="0" autoPict="0">
                <anchor moveWithCells="1">
                  <from>
                    <xdr:col>2</xdr:col>
                    <xdr:colOff>1276350</xdr:colOff>
                    <xdr:row>17</xdr:row>
                    <xdr:rowOff>28575</xdr:rowOff>
                  </from>
                  <to>
                    <xdr:col>2</xdr:col>
                    <xdr:colOff>1733550</xdr:colOff>
                    <xdr:row>17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3"/>
  <sheetViews>
    <sheetView showGridLines="0" zoomScaleNormal="100" workbookViewId="0">
      <selection activeCell="I5" sqref="I5"/>
    </sheetView>
  </sheetViews>
  <sheetFormatPr defaultRowHeight="15" x14ac:dyDescent="0.25"/>
  <cols>
    <col min="1" max="1" width="5.28515625" style="34" customWidth="1"/>
    <col min="2" max="2" width="4" style="35" customWidth="1"/>
    <col min="3" max="3" width="25.85546875" style="35" customWidth="1"/>
    <col min="4" max="4" width="10" style="35" customWidth="1"/>
    <col min="5" max="5" width="17.28515625" style="35" customWidth="1"/>
    <col min="6" max="6" width="11.7109375" style="35" customWidth="1"/>
    <col min="7" max="7" width="6.42578125" style="35" customWidth="1"/>
    <col min="8" max="8" width="5.5703125" style="35" customWidth="1"/>
    <col min="9" max="9" width="17.5703125" style="35" customWidth="1"/>
    <col min="10" max="10" width="10.5703125" style="35" customWidth="1"/>
    <col min="11" max="11" width="11" style="35" customWidth="1"/>
    <col min="12" max="12" width="11.85546875" style="35" customWidth="1"/>
    <col min="13" max="13" width="5.28515625" style="35" customWidth="1"/>
    <col min="14" max="16384" width="9.140625" style="35"/>
  </cols>
  <sheetData>
    <row r="1" spans="2:6" ht="19.5" customHeight="1" x14ac:dyDescent="0.25"/>
    <row r="2" spans="2:6" ht="18.75" x14ac:dyDescent="0.25">
      <c r="B2" s="36" t="s">
        <v>55</v>
      </c>
    </row>
    <row r="3" spans="2:6" ht="17.25" customHeight="1" x14ac:dyDescent="0.25">
      <c r="B3" s="38" t="s">
        <v>46</v>
      </c>
      <c r="C3" s="39" t="s">
        <v>0</v>
      </c>
      <c r="D3" s="39" t="s">
        <v>47</v>
      </c>
      <c r="E3" s="39" t="s">
        <v>48</v>
      </c>
      <c r="F3" s="38" t="s">
        <v>1</v>
      </c>
    </row>
    <row r="4" spans="2:6" ht="17.25" customHeight="1" x14ac:dyDescent="0.25">
      <c r="B4" s="41">
        <v>1</v>
      </c>
      <c r="C4" s="42" t="s">
        <v>49</v>
      </c>
      <c r="D4" s="43">
        <v>90</v>
      </c>
      <c r="E4" s="43">
        <v>2005</v>
      </c>
      <c r="F4" s="41">
        <f t="shared" ref="F4:F14" si="0">D4*E4</f>
        <v>180450</v>
      </c>
    </row>
    <row r="5" spans="2:6" ht="17.25" customHeight="1" x14ac:dyDescent="0.25">
      <c r="B5" s="44">
        <v>2</v>
      </c>
      <c r="C5" s="45">
        <v>1</v>
      </c>
      <c r="D5" s="46">
        <v>270</v>
      </c>
      <c r="E5" s="46">
        <v>1985</v>
      </c>
      <c r="F5" s="44">
        <f t="shared" si="0"/>
        <v>535950</v>
      </c>
    </row>
    <row r="6" spans="2:6" ht="17.25" customHeight="1" x14ac:dyDescent="0.25">
      <c r="B6" s="44">
        <v>3</v>
      </c>
      <c r="C6" s="45">
        <v>2</v>
      </c>
      <c r="D6" s="46">
        <v>265</v>
      </c>
      <c r="E6" s="46">
        <v>2020</v>
      </c>
      <c r="F6" s="44">
        <f t="shared" si="0"/>
        <v>535300</v>
      </c>
    </row>
    <row r="7" spans="2:6" ht="17.25" customHeight="1" x14ac:dyDescent="0.25">
      <c r="B7" s="44">
        <v>4</v>
      </c>
      <c r="C7" s="45">
        <v>3</v>
      </c>
      <c r="D7" s="46">
        <v>245</v>
      </c>
      <c r="E7" s="46">
        <v>2060</v>
      </c>
      <c r="F7" s="44">
        <f t="shared" si="0"/>
        <v>504700</v>
      </c>
    </row>
    <row r="8" spans="2:6" ht="17.25" customHeight="1" x14ac:dyDescent="0.25">
      <c r="B8" s="44">
        <v>5</v>
      </c>
      <c r="C8" s="45">
        <v>4</v>
      </c>
      <c r="D8" s="46">
        <v>260</v>
      </c>
      <c r="E8" s="46">
        <v>2045</v>
      </c>
      <c r="F8" s="44">
        <f t="shared" si="0"/>
        <v>531700</v>
      </c>
    </row>
    <row r="9" spans="2:6" ht="17.25" customHeight="1" x14ac:dyDescent="0.25">
      <c r="B9" s="44">
        <v>6</v>
      </c>
      <c r="C9" s="45">
        <v>5</v>
      </c>
      <c r="D9" s="46">
        <v>280</v>
      </c>
      <c r="E9" s="46">
        <v>2175</v>
      </c>
      <c r="F9" s="44">
        <f t="shared" si="0"/>
        <v>609000</v>
      </c>
    </row>
    <row r="10" spans="2:6" ht="17.25" customHeight="1" x14ac:dyDescent="0.25">
      <c r="B10" s="44">
        <v>7</v>
      </c>
      <c r="C10" s="45">
        <v>6</v>
      </c>
      <c r="D10" s="46">
        <v>240</v>
      </c>
      <c r="E10" s="46">
        <v>2235</v>
      </c>
      <c r="F10" s="44">
        <f t="shared" si="0"/>
        <v>536400</v>
      </c>
    </row>
    <row r="11" spans="2:6" ht="17.25" customHeight="1" x14ac:dyDescent="0.25">
      <c r="B11" s="44">
        <v>8</v>
      </c>
      <c r="C11" s="45">
        <v>7</v>
      </c>
      <c r="D11" s="46">
        <v>270</v>
      </c>
      <c r="E11" s="46">
        <v>2260</v>
      </c>
      <c r="F11" s="44">
        <f t="shared" si="0"/>
        <v>610200</v>
      </c>
    </row>
    <row r="12" spans="2:6" ht="17.25" customHeight="1" x14ac:dyDescent="0.25">
      <c r="B12" s="44">
        <v>9</v>
      </c>
      <c r="C12" s="45">
        <v>8</v>
      </c>
      <c r="D12" s="46">
        <v>280</v>
      </c>
      <c r="E12" s="46">
        <v>2360</v>
      </c>
      <c r="F12" s="44">
        <f t="shared" si="0"/>
        <v>660800</v>
      </c>
    </row>
    <row r="13" spans="2:6" ht="17.25" customHeight="1" x14ac:dyDescent="0.25">
      <c r="B13" s="44">
        <v>10</v>
      </c>
      <c r="C13" s="45">
        <v>9</v>
      </c>
      <c r="D13" s="46">
        <v>285</v>
      </c>
      <c r="E13" s="46">
        <v>2475</v>
      </c>
      <c r="F13" s="44">
        <f t="shared" si="0"/>
        <v>705375</v>
      </c>
    </row>
    <row r="14" spans="2:6" ht="17.25" customHeight="1" x14ac:dyDescent="0.25">
      <c r="B14" s="53">
        <v>11</v>
      </c>
      <c r="C14" s="54">
        <v>10</v>
      </c>
      <c r="D14" s="55">
        <v>250</v>
      </c>
      <c r="E14" s="55">
        <v>2400</v>
      </c>
      <c r="F14" s="53">
        <f t="shared" si="0"/>
        <v>600000</v>
      </c>
    </row>
    <row r="15" spans="2:6" ht="17.25" customHeight="1" x14ac:dyDescent="0.25">
      <c r="B15" s="56"/>
      <c r="C15" s="57" t="s">
        <v>1</v>
      </c>
      <c r="D15" s="58">
        <f>SUM(D4:D14)</f>
        <v>2735</v>
      </c>
      <c r="E15" s="56"/>
      <c r="F15" s="59">
        <f>SUM(F4:F14)</f>
        <v>6009875</v>
      </c>
    </row>
    <row r="16" spans="2:6" ht="19.5" customHeight="1" x14ac:dyDescent="0.25"/>
    <row r="17" spans="1:12" ht="17.25" customHeight="1" x14ac:dyDescent="0.25">
      <c r="A17" s="34">
        <v>2</v>
      </c>
      <c r="B17" s="83" t="s">
        <v>50</v>
      </c>
      <c r="C17" s="84"/>
      <c r="D17" s="84"/>
      <c r="E17" s="63">
        <v>330</v>
      </c>
      <c r="F17" s="117" t="str">
        <f>IF(E17&lt;A21,"","Persediaan Akhir maksimal "&amp;A21)</f>
        <v/>
      </c>
    </row>
    <row r="18" spans="1:12" ht="19.5" customHeight="1" x14ac:dyDescent="0.25">
      <c r="A18" s="34">
        <f>IF(A17=1,"",IF(A17=2,B33,D33))</f>
        <v>2</v>
      </c>
      <c r="B18" s="120" t="s">
        <v>56</v>
      </c>
      <c r="C18" s="121"/>
      <c r="D18" s="121"/>
      <c r="E18" s="121"/>
      <c r="F18" s="118"/>
      <c r="J18" s="52"/>
      <c r="L18" s="52"/>
    </row>
    <row r="19" spans="1:12" ht="17.25" customHeight="1" x14ac:dyDescent="0.25">
      <c r="A19" s="77">
        <f>C34</f>
        <v>1085</v>
      </c>
      <c r="B19" s="85" t="s">
        <v>52</v>
      </c>
      <c r="C19" s="86"/>
      <c r="D19" s="86"/>
      <c r="E19" s="66">
        <f>IF(F17&lt;&gt;"","",IF(A17=1,(F15/D15)*E17,SUM(F21:F24)))</f>
        <v>798000</v>
      </c>
      <c r="F19" s="119"/>
    </row>
    <row r="20" spans="1:12" x14ac:dyDescent="0.25">
      <c r="A20" s="77">
        <f>E37</f>
        <v>870</v>
      </c>
      <c r="B20" s="74" t="s">
        <v>46</v>
      </c>
      <c r="C20" s="75" t="s">
        <v>0</v>
      </c>
      <c r="D20" s="75" t="s">
        <v>47</v>
      </c>
      <c r="E20" s="75" t="s">
        <v>48</v>
      </c>
      <c r="F20" s="76" t="s">
        <v>1</v>
      </c>
    </row>
    <row r="21" spans="1:12" x14ac:dyDescent="0.25">
      <c r="A21" s="34">
        <f>IF(A17=1,A19,A20)</f>
        <v>870</v>
      </c>
      <c r="B21" s="48">
        <f>IF(OR(A18="",F17&lt;&gt;""),"",1)</f>
        <v>1</v>
      </c>
      <c r="C21" s="49">
        <f>IF(B21="","",IF(A17=1,"",IF(A17=2,C14,"Persediaan Awal")))</f>
        <v>10</v>
      </c>
      <c r="D21" s="52">
        <f>IF(B21="","",IF(A$17=2,C39,D39))</f>
        <v>250</v>
      </c>
      <c r="E21" s="51">
        <f>IF(B21="","",IF(A$17=2,E14,E4))</f>
        <v>2400</v>
      </c>
      <c r="F21" s="52">
        <f>IF(B21="","",D21*E21)</f>
        <v>600000</v>
      </c>
    </row>
    <row r="22" spans="1:12" x14ac:dyDescent="0.25">
      <c r="A22" s="35"/>
      <c r="B22" s="48">
        <f>IF(A$18="","",IF(B21&lt;A$18,B21+1,""))</f>
        <v>2</v>
      </c>
      <c r="C22" s="49">
        <f>IF(B22="","",IF(A17=2,C21-1,C5))</f>
        <v>9</v>
      </c>
      <c r="D22" s="52">
        <f>IF(B22="","",IF(A$17=2,C40,D40))</f>
        <v>80</v>
      </c>
      <c r="E22" s="51">
        <f>IF(B22="","",IF(A$17=2,E13,E5))</f>
        <v>2475</v>
      </c>
      <c r="F22" s="52">
        <f t="shared" ref="F22:F24" si="1">IF(B22="","",D22*E22)</f>
        <v>198000</v>
      </c>
    </row>
    <row r="23" spans="1:12" x14ac:dyDescent="0.25">
      <c r="A23" s="35"/>
      <c r="B23" s="48" t="str">
        <f>IF(A$18="","",IF(B22&lt;A$18,B22+1,""))</f>
        <v/>
      </c>
      <c r="C23" s="49" t="str">
        <f>IF(B23="","",IF(A18=2,C22-1,C6))</f>
        <v/>
      </c>
      <c r="D23" s="52" t="str">
        <f>IF(B23="","",IF(A$17=2,C41,D41))</f>
        <v/>
      </c>
      <c r="E23" s="51" t="str">
        <f>IF(B23="","",IF(A$17=2,E12,E6))</f>
        <v/>
      </c>
      <c r="F23" s="52" t="str">
        <f t="shared" si="1"/>
        <v/>
      </c>
    </row>
    <row r="24" spans="1:12" x14ac:dyDescent="0.25">
      <c r="A24" s="35"/>
      <c r="B24" s="48" t="str">
        <f>IF(A$18="","",IF(B23&lt;A$18,B23+1,""))</f>
        <v/>
      </c>
      <c r="C24" s="49" t="str">
        <f>IF(B24="","",IF(A19=2,C23-1,C7))</f>
        <v/>
      </c>
      <c r="D24" s="52" t="str">
        <f>IF(B24="","",IF(A$17=2,C42,D42))</f>
        <v/>
      </c>
      <c r="E24" s="51" t="str">
        <f>IF(B24="","",IF(A$17=2,E11,E7))</f>
        <v/>
      </c>
      <c r="F24" s="52" t="str">
        <f t="shared" si="1"/>
        <v/>
      </c>
    </row>
    <row r="25" spans="1:12" x14ac:dyDescent="0.25">
      <c r="A25" s="35"/>
      <c r="B25" s="48"/>
      <c r="C25" s="49"/>
      <c r="D25" s="51"/>
      <c r="E25" s="51"/>
      <c r="F25" s="52"/>
    </row>
    <row r="26" spans="1:12" x14ac:dyDescent="0.25">
      <c r="A26" s="35"/>
      <c r="B26" s="87" t="str">
        <f>IF(E19="","","HARGA POKOK PENJUALAN")</f>
        <v>HARGA POKOK PENJUALAN</v>
      </c>
      <c r="C26" s="49"/>
      <c r="D26" s="51"/>
      <c r="E26" s="51"/>
      <c r="F26" s="52"/>
    </row>
    <row r="27" spans="1:12" x14ac:dyDescent="0.25">
      <c r="A27" s="35"/>
      <c r="B27" s="122" t="str">
        <f>IF(E19="","","Persediaan Awal")</f>
        <v>Persediaan Awal</v>
      </c>
      <c r="C27" s="122"/>
      <c r="D27" s="122"/>
      <c r="E27" s="122"/>
      <c r="F27" s="52">
        <f>IF(E19="","",F4)</f>
        <v>180450</v>
      </c>
    </row>
    <row r="28" spans="1:12" x14ac:dyDescent="0.25">
      <c r="A28" s="35"/>
      <c r="B28" s="122" t="str">
        <f>IF(E19="","","Pembelian")</f>
        <v>Pembelian</v>
      </c>
      <c r="C28" s="122"/>
      <c r="D28" s="122"/>
      <c r="E28" s="122"/>
      <c r="F28" s="60">
        <f>IF(E19="","",SUM(F5:F14))</f>
        <v>5829425</v>
      </c>
    </row>
    <row r="29" spans="1:12" x14ac:dyDescent="0.25">
      <c r="A29" s="60"/>
      <c r="B29" s="123" t="str">
        <f>IF(E19="","","Barang Tersedia untuk Dijual")</f>
        <v>Barang Tersedia untuk Dijual</v>
      </c>
      <c r="C29" s="123"/>
      <c r="D29" s="123"/>
      <c r="E29" s="123"/>
      <c r="F29" s="109">
        <f>IF(F28="","",SUM(F27:F28))</f>
        <v>6009875</v>
      </c>
    </row>
    <row r="30" spans="1:12" x14ac:dyDescent="0.25">
      <c r="A30" s="35"/>
      <c r="B30" s="122" t="str">
        <f>IF(E19="","","Persediaan Akhir")</f>
        <v>Persediaan Akhir</v>
      </c>
      <c r="C30" s="122"/>
      <c r="D30" s="122"/>
      <c r="E30" s="122"/>
      <c r="F30" s="110">
        <f>E19</f>
        <v>798000</v>
      </c>
    </row>
    <row r="31" spans="1:12" x14ac:dyDescent="0.25">
      <c r="A31" s="35"/>
      <c r="B31" s="116" t="str">
        <f>IF(E19="","","Harga Pokok Penjualan (HPP)")</f>
        <v>Harga Pokok Penjualan (HPP)</v>
      </c>
      <c r="C31" s="116"/>
      <c r="D31" s="116"/>
      <c r="E31" s="116"/>
      <c r="F31" s="52">
        <f>IF(E19="","",F29-F30)</f>
        <v>5211875</v>
      </c>
    </row>
    <row r="32" spans="1:12" ht="19.5" customHeight="1" x14ac:dyDescent="0.25"/>
    <row r="33" spans="2:6" x14ac:dyDescent="0.25">
      <c r="B33" s="34">
        <f>MAX(B34:B37)</f>
        <v>2</v>
      </c>
      <c r="C33" s="34"/>
      <c r="D33" s="77">
        <f>MAX(D34:D38)</f>
        <v>2</v>
      </c>
      <c r="E33" s="34"/>
      <c r="F33" s="34"/>
    </row>
    <row r="34" spans="2:6" x14ac:dyDescent="0.25">
      <c r="B34" s="40" t="str">
        <f>IF(C35&lt;E$17,B35+1,"")</f>
        <v/>
      </c>
      <c r="C34" s="40">
        <f>SUM(D11:D$14)</f>
        <v>1085</v>
      </c>
      <c r="D34" s="78">
        <f>IF(E17&gt;0,1)</f>
        <v>1</v>
      </c>
      <c r="E34" s="77">
        <f>SUM(D$4:D4)</f>
        <v>90</v>
      </c>
      <c r="F34" s="34"/>
    </row>
    <row r="35" spans="2:6" x14ac:dyDescent="0.25">
      <c r="B35" s="40" t="str">
        <f>IF(C36&lt;E$17,B36+1,"")</f>
        <v/>
      </c>
      <c r="C35" s="40">
        <f>SUM(D12:D$14)</f>
        <v>815</v>
      </c>
      <c r="D35" s="40">
        <f>IF(E34&lt;E$17,D34+1,"")</f>
        <v>2</v>
      </c>
      <c r="E35" s="77">
        <f>SUM(D$4:D5)</f>
        <v>360</v>
      </c>
      <c r="F35" s="34"/>
    </row>
    <row r="36" spans="2:6" x14ac:dyDescent="0.25">
      <c r="B36" s="40">
        <f>IF(C37&lt;E$17,B37+1,"")</f>
        <v>2</v>
      </c>
      <c r="C36" s="40">
        <f>SUM(D13:D$14)</f>
        <v>535</v>
      </c>
      <c r="D36" s="40" t="str">
        <f>IF(E35&lt;E$17,D35+1,"")</f>
        <v/>
      </c>
      <c r="E36" s="77">
        <f>SUM(D$4:D6)</f>
        <v>625</v>
      </c>
      <c r="F36" s="34"/>
    </row>
    <row r="37" spans="2:6" x14ac:dyDescent="0.25">
      <c r="B37" s="40">
        <f>IF(E17&gt;0,1,"")</f>
        <v>1</v>
      </c>
      <c r="C37" s="40">
        <f>SUM(D14:D$14)</f>
        <v>250</v>
      </c>
      <c r="D37" s="40" t="str">
        <f>IF(E36&lt;E$17,D36+1,"")</f>
        <v/>
      </c>
      <c r="E37" s="77">
        <f>SUM(D$4:D7)</f>
        <v>870</v>
      </c>
      <c r="F37" s="34"/>
    </row>
    <row r="38" spans="2:6" x14ac:dyDescent="0.25">
      <c r="B38" s="34"/>
      <c r="C38" s="34"/>
      <c r="D38" s="40" t="str">
        <f>IF(E37&lt;E$17,D37+1,"")</f>
        <v/>
      </c>
      <c r="E38" s="77"/>
      <c r="F38" s="34"/>
    </row>
    <row r="39" spans="2:6" x14ac:dyDescent="0.25">
      <c r="B39" s="34"/>
      <c r="C39" s="88">
        <f>IF(B21="","",IF(D14&lt;E17,D14,E17))</f>
        <v>250</v>
      </c>
      <c r="D39" s="88">
        <f>IF(B21="","",IF(D4&lt;E17,D4,E17))</f>
        <v>90</v>
      </c>
      <c r="E39" s="34"/>
      <c r="F39" s="34"/>
    </row>
    <row r="40" spans="2:6" x14ac:dyDescent="0.25">
      <c r="B40" s="34"/>
      <c r="C40" s="89">
        <f>IF(B22="","",IF(SUM(D13:D$14)&lt;E$17,D13,E$17-SUM(C$39:C39)))</f>
        <v>80</v>
      </c>
      <c r="D40" s="34">
        <f>IF(B21="","",IF(SUM(D$4:D5)&lt;E$17,D5,E$17-SUM(D$39:D39)))</f>
        <v>240</v>
      </c>
      <c r="E40" s="34"/>
      <c r="F40" s="34"/>
    </row>
    <row r="41" spans="2:6" x14ac:dyDescent="0.25">
      <c r="B41" s="34"/>
      <c r="C41" s="89" t="str">
        <f>IF(B23="","",IF(SUM(D12:D$14)&lt;E$17,D12,E$17-SUM(C$39:C40)))</f>
        <v/>
      </c>
      <c r="D41" s="34">
        <f>IF(B22="","",IF(SUM(D$4:D6)&lt;E$17,D6,E$17-SUM(D$39:D40)))</f>
        <v>0</v>
      </c>
      <c r="E41" s="34"/>
      <c r="F41" s="34"/>
    </row>
    <row r="42" spans="2:6" x14ac:dyDescent="0.25">
      <c r="B42" s="34"/>
      <c r="C42" s="89" t="str">
        <f>IF(B24="","",IF(SUM(D11:D$14)&lt;E$17,D11,E$17-SUM(C$39:C41)))</f>
        <v/>
      </c>
      <c r="D42" s="34" t="str">
        <f>IF(B23="","",IF(SUM(D$4:D7)&lt;E$17,D7,E$17-SUM(D$39:D41)))</f>
        <v/>
      </c>
      <c r="E42" s="34"/>
      <c r="F42" s="34"/>
    </row>
    <row r="43" spans="2:6" x14ac:dyDescent="0.25">
      <c r="B43" s="34"/>
      <c r="C43" s="77">
        <f>SUM(C39:C42)</f>
        <v>330</v>
      </c>
      <c r="D43" s="77">
        <f>SUM(D39:D42)</f>
        <v>330</v>
      </c>
      <c r="E43" s="34"/>
      <c r="F43" s="34"/>
    </row>
  </sheetData>
  <mergeCells count="7">
    <mergeCell ref="B31:E31"/>
    <mergeCell ref="F17:F19"/>
    <mergeCell ref="B18:E18"/>
    <mergeCell ref="B27:E27"/>
    <mergeCell ref="B28:E28"/>
    <mergeCell ref="B29:E29"/>
    <mergeCell ref="B30:E30"/>
  </mergeCells>
  <conditionalFormatting sqref="B21:F24">
    <cfRule type="notContainsBlanks" dxfId="3" priority="2">
      <formula>LEN(TRIM(B21))&gt;0</formula>
    </cfRule>
  </conditionalFormatting>
  <conditionalFormatting sqref="F17:F19">
    <cfRule type="notContainsBlanks" dxfId="2" priority="1">
      <formula>LEN(TRIM(F17))&gt;0</formula>
    </cfRule>
  </conditionalFormatting>
  <conditionalFormatting sqref="B27:E31">
    <cfRule type="notContainsBlanks" dxfId="1" priority="3">
      <formula>LEN(TRIM(B27))&gt;0</formula>
    </cfRule>
  </conditionalFormatting>
  <conditionalFormatting sqref="F27:F31">
    <cfRule type="notContainsBlanks" dxfId="0" priority="4">
      <formula>LEN(TRIM(F27))&gt;0</formula>
    </cfRule>
  </conditionalFormatting>
  <dataValidations count="1">
    <dataValidation type="whole" allowBlank="1" showInputMessage="1" showErrorMessage="1" errorTitle="Data masukan salah!" error="Silakan Anda masukkan data yang lebih kecil lagi. Trims." sqref="E17">
      <formula1>0</formula1>
      <formula2>SUM(D11:D14)</formula2>
    </dataValidation>
  </dataValidations>
  <pageMargins left="0.75" right="0.75" top="1" bottom="1" header="0.5" footer="0.5"/>
  <pageSetup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Scroll Bar 1">
              <controlPr defaultSize="0" autoPict="0">
                <anchor moveWithCells="1">
                  <from>
                    <xdr:col>2</xdr:col>
                    <xdr:colOff>1200150</xdr:colOff>
                    <xdr:row>3</xdr:row>
                    <xdr:rowOff>38100</xdr:rowOff>
                  </from>
                  <to>
                    <xdr:col>2</xdr:col>
                    <xdr:colOff>1657350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Scroll Bar 2">
              <controlPr defaultSize="0" autoPict="0">
                <anchor moveWithCells="1">
                  <from>
                    <xdr:col>2</xdr:col>
                    <xdr:colOff>1200150</xdr:colOff>
                    <xdr:row>4</xdr:row>
                    <xdr:rowOff>38100</xdr:rowOff>
                  </from>
                  <to>
                    <xdr:col>2</xdr:col>
                    <xdr:colOff>1657350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Scroll Bar 3">
              <controlPr defaultSize="0" autoPict="0">
                <anchor moveWithCells="1">
                  <from>
                    <xdr:col>2</xdr:col>
                    <xdr:colOff>1200150</xdr:colOff>
                    <xdr:row>5</xdr:row>
                    <xdr:rowOff>38100</xdr:rowOff>
                  </from>
                  <to>
                    <xdr:col>2</xdr:col>
                    <xdr:colOff>1657350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Scroll Bar 4">
              <controlPr defaultSize="0" autoPict="0">
                <anchor moveWithCells="1">
                  <from>
                    <xdr:col>2</xdr:col>
                    <xdr:colOff>1200150</xdr:colOff>
                    <xdr:row>6</xdr:row>
                    <xdr:rowOff>38100</xdr:rowOff>
                  </from>
                  <to>
                    <xdr:col>2</xdr:col>
                    <xdr:colOff>1657350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Scroll Bar 5">
              <controlPr defaultSize="0" autoPict="0">
                <anchor moveWithCells="1">
                  <from>
                    <xdr:col>2</xdr:col>
                    <xdr:colOff>1200150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Scroll Bar 6">
              <controlPr defaultSize="0" autoPict="0">
                <anchor moveWithCells="1">
                  <from>
                    <xdr:col>2</xdr:col>
                    <xdr:colOff>1200150</xdr:colOff>
                    <xdr:row>8</xdr:row>
                    <xdr:rowOff>38100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10" name="Scroll Bar 7">
              <controlPr defaultSize="0" autoPict="0">
                <anchor moveWithCells="1">
                  <from>
                    <xdr:col>2</xdr:col>
                    <xdr:colOff>1200150</xdr:colOff>
                    <xdr:row>9</xdr:row>
                    <xdr:rowOff>38100</xdr:rowOff>
                  </from>
                  <to>
                    <xdr:col>2</xdr:col>
                    <xdr:colOff>1657350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11" name="Scroll Bar 8">
              <controlPr defaultSize="0" autoPict="0">
                <anchor moveWithCells="1">
                  <from>
                    <xdr:col>2</xdr:col>
                    <xdr:colOff>1200150</xdr:colOff>
                    <xdr:row>10</xdr:row>
                    <xdr:rowOff>38100</xdr:rowOff>
                  </from>
                  <to>
                    <xdr:col>2</xdr:col>
                    <xdr:colOff>1657350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Scroll Bar 9">
              <controlPr defaultSize="0" autoPict="0">
                <anchor moveWithCells="1">
                  <from>
                    <xdr:col>2</xdr:col>
                    <xdr:colOff>1200150</xdr:colOff>
                    <xdr:row>11</xdr:row>
                    <xdr:rowOff>38100</xdr:rowOff>
                  </from>
                  <to>
                    <xdr:col>2</xdr:col>
                    <xdr:colOff>1657350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3" name="Scroll Bar 10">
              <controlPr defaultSize="0" autoPict="0">
                <anchor moveWithCells="1">
                  <from>
                    <xdr:col>2</xdr:col>
                    <xdr:colOff>1200150</xdr:colOff>
                    <xdr:row>12</xdr:row>
                    <xdr:rowOff>38100</xdr:rowOff>
                  </from>
                  <to>
                    <xdr:col>2</xdr:col>
                    <xdr:colOff>1657350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4" name="Scroll Bar 11">
              <controlPr defaultSize="0" autoPict="0">
                <anchor moveWithCells="1">
                  <from>
                    <xdr:col>2</xdr:col>
                    <xdr:colOff>1200150</xdr:colOff>
                    <xdr:row>13</xdr:row>
                    <xdr:rowOff>38100</xdr:rowOff>
                  </from>
                  <to>
                    <xdr:col>2</xdr:col>
                    <xdr:colOff>1657350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5" name="Scroll Bar 12">
              <controlPr defaultSize="0" autoPict="0">
                <anchor moveWithCells="1">
                  <from>
                    <xdr:col>2</xdr:col>
                    <xdr:colOff>1200150</xdr:colOff>
                    <xdr:row>6</xdr:row>
                    <xdr:rowOff>38100</xdr:rowOff>
                  </from>
                  <to>
                    <xdr:col>2</xdr:col>
                    <xdr:colOff>1657350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6" name="Scroll Bar 13">
              <controlPr defaultSize="0" autoPict="0">
                <anchor moveWithCells="1">
                  <from>
                    <xdr:col>2</xdr:col>
                    <xdr:colOff>1200150</xdr:colOff>
                    <xdr:row>7</xdr:row>
                    <xdr:rowOff>38100</xdr:rowOff>
                  </from>
                  <to>
                    <xdr:col>2</xdr:col>
                    <xdr:colOff>1657350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7" name="Scroll Bar 14">
              <controlPr defaultSize="0" autoPict="0">
                <anchor moveWithCells="1">
                  <from>
                    <xdr:col>2</xdr:col>
                    <xdr:colOff>1200150</xdr:colOff>
                    <xdr:row>8</xdr:row>
                    <xdr:rowOff>38100</xdr:rowOff>
                  </from>
                  <to>
                    <xdr:col>2</xdr:col>
                    <xdr:colOff>1657350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8" name="Scroll Bar 15">
              <controlPr defaultSize="0" autoPict="0">
                <anchor moveWithCells="1">
                  <from>
                    <xdr:col>2</xdr:col>
                    <xdr:colOff>1200150</xdr:colOff>
                    <xdr:row>9</xdr:row>
                    <xdr:rowOff>38100</xdr:rowOff>
                  </from>
                  <to>
                    <xdr:col>2</xdr:col>
                    <xdr:colOff>1657350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9" name="Scroll Bar 16">
              <controlPr defaultSize="0" autoPict="0">
                <anchor moveWithCells="1">
                  <from>
                    <xdr:col>2</xdr:col>
                    <xdr:colOff>1200150</xdr:colOff>
                    <xdr:row>10</xdr:row>
                    <xdr:rowOff>38100</xdr:rowOff>
                  </from>
                  <to>
                    <xdr:col>2</xdr:col>
                    <xdr:colOff>1657350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20" name="Scroll Bar 17">
              <controlPr defaultSize="0" autoPict="0">
                <anchor moveWithCells="1">
                  <from>
                    <xdr:col>2</xdr:col>
                    <xdr:colOff>1200150</xdr:colOff>
                    <xdr:row>11</xdr:row>
                    <xdr:rowOff>38100</xdr:rowOff>
                  </from>
                  <to>
                    <xdr:col>2</xdr:col>
                    <xdr:colOff>1657350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21" name="Scroll Bar 18">
              <controlPr defaultSize="0" autoPict="0">
                <anchor moveWithCells="1">
                  <from>
                    <xdr:col>2</xdr:col>
                    <xdr:colOff>1200150</xdr:colOff>
                    <xdr:row>12</xdr:row>
                    <xdr:rowOff>38100</xdr:rowOff>
                  </from>
                  <to>
                    <xdr:col>2</xdr:col>
                    <xdr:colOff>1657350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22" name="Scroll Bar 19">
              <controlPr defaultSize="0" autoPict="0">
                <anchor moveWithCells="1">
                  <from>
                    <xdr:col>2</xdr:col>
                    <xdr:colOff>1200150</xdr:colOff>
                    <xdr:row>13</xdr:row>
                    <xdr:rowOff>38100</xdr:rowOff>
                  </from>
                  <to>
                    <xdr:col>2</xdr:col>
                    <xdr:colOff>1657350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23" name="Scroll Bar 20">
              <controlPr defaultSize="0" autoPict="0">
                <anchor moveWithCells="1">
                  <from>
                    <xdr:col>4</xdr:col>
                    <xdr:colOff>57150</xdr:colOff>
                    <xdr:row>3</xdr:row>
                    <xdr:rowOff>38100</xdr:rowOff>
                  </from>
                  <to>
                    <xdr:col>4</xdr:col>
                    <xdr:colOff>514350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24" name="Scroll Bar 21">
              <controlPr defaultSize="0" autoPict="0">
                <anchor moveWithCells="1">
                  <from>
                    <xdr:col>4</xdr:col>
                    <xdr:colOff>57150</xdr:colOff>
                    <xdr:row>4</xdr:row>
                    <xdr:rowOff>38100</xdr:rowOff>
                  </from>
                  <to>
                    <xdr:col>4</xdr:col>
                    <xdr:colOff>514350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8" r:id="rId25" name="Scroll Bar 22">
              <controlPr defaultSize="0" autoPict="0">
                <anchor moveWithCells="1">
                  <from>
                    <xdr:col>4</xdr:col>
                    <xdr:colOff>57150</xdr:colOff>
                    <xdr:row>5</xdr:row>
                    <xdr:rowOff>38100</xdr:rowOff>
                  </from>
                  <to>
                    <xdr:col>4</xdr:col>
                    <xdr:colOff>514350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26" name="Scroll Bar 23">
              <controlPr defaultSize="0" autoPict="0">
                <anchor moveWithCells="1">
                  <from>
                    <xdr:col>4</xdr:col>
                    <xdr:colOff>57150</xdr:colOff>
                    <xdr:row>6</xdr:row>
                    <xdr:rowOff>38100</xdr:rowOff>
                  </from>
                  <to>
                    <xdr:col>4</xdr:col>
                    <xdr:colOff>514350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27" name="Scroll Bar 24">
              <controlPr defaultSize="0" autoPict="0">
                <anchor moveWithCells="1">
                  <from>
                    <xdr:col>4</xdr:col>
                    <xdr:colOff>57150</xdr:colOff>
                    <xdr:row>7</xdr:row>
                    <xdr:rowOff>38100</xdr:rowOff>
                  </from>
                  <to>
                    <xdr:col>4</xdr:col>
                    <xdr:colOff>514350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28" name="Scroll Bar 25">
              <controlPr defaultSize="0" autoPict="0">
                <anchor moveWithCells="1">
                  <from>
                    <xdr:col>4</xdr:col>
                    <xdr:colOff>57150</xdr:colOff>
                    <xdr:row>8</xdr:row>
                    <xdr:rowOff>38100</xdr:rowOff>
                  </from>
                  <to>
                    <xdr:col>4</xdr:col>
                    <xdr:colOff>514350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29" name="Scroll Bar 26">
              <controlPr defaultSize="0" autoPict="0">
                <anchor moveWithCells="1">
                  <from>
                    <xdr:col>4</xdr:col>
                    <xdr:colOff>57150</xdr:colOff>
                    <xdr:row>9</xdr:row>
                    <xdr:rowOff>38100</xdr:rowOff>
                  </from>
                  <to>
                    <xdr:col>4</xdr:col>
                    <xdr:colOff>514350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30" name="Scroll Bar 27">
              <controlPr defaultSize="0" autoPict="0">
                <anchor moveWithCells="1">
                  <from>
                    <xdr:col>4</xdr:col>
                    <xdr:colOff>57150</xdr:colOff>
                    <xdr:row>10</xdr:row>
                    <xdr:rowOff>38100</xdr:rowOff>
                  </from>
                  <to>
                    <xdr:col>4</xdr:col>
                    <xdr:colOff>514350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31" name="Scroll Bar 28">
              <controlPr defaultSize="0" autoPict="0">
                <anchor moveWithCells="1">
                  <from>
                    <xdr:col>4</xdr:col>
                    <xdr:colOff>57150</xdr:colOff>
                    <xdr:row>11</xdr:row>
                    <xdr:rowOff>38100</xdr:rowOff>
                  </from>
                  <to>
                    <xdr:col>4</xdr:col>
                    <xdr:colOff>514350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32" name="Scroll Bar 29">
              <controlPr defaultSize="0" autoPict="0">
                <anchor moveWithCells="1">
                  <from>
                    <xdr:col>4</xdr:col>
                    <xdr:colOff>57150</xdr:colOff>
                    <xdr:row>12</xdr:row>
                    <xdr:rowOff>38100</xdr:rowOff>
                  </from>
                  <to>
                    <xdr:col>4</xdr:col>
                    <xdr:colOff>514350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6" r:id="rId33" name="Scroll Bar 30">
              <controlPr defaultSize="0" autoPict="0">
                <anchor moveWithCells="1">
                  <from>
                    <xdr:col>4</xdr:col>
                    <xdr:colOff>57150</xdr:colOff>
                    <xdr:row>13</xdr:row>
                    <xdr:rowOff>38100</xdr:rowOff>
                  </from>
                  <to>
                    <xdr:col>4</xdr:col>
                    <xdr:colOff>514350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34" name="Scroll Bar 31">
              <controlPr defaultSize="0" autoPict="0">
                <anchor moveWithCells="1">
                  <from>
                    <xdr:col>3</xdr:col>
                    <xdr:colOff>123825</xdr:colOff>
                    <xdr:row>16</xdr:row>
                    <xdr:rowOff>38100</xdr:rowOff>
                  </from>
                  <to>
                    <xdr:col>3</xdr:col>
                    <xdr:colOff>581025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35" name="Option Button 32">
              <controlPr defaultSize="0" autoFill="0" autoLine="0" autoPict="0">
                <anchor moveWithCells="1">
                  <from>
                    <xdr:col>2</xdr:col>
                    <xdr:colOff>1276350</xdr:colOff>
                    <xdr:row>17</xdr:row>
                    <xdr:rowOff>0</xdr:rowOff>
                  </from>
                  <to>
                    <xdr:col>2</xdr:col>
                    <xdr:colOff>1581150</xdr:colOff>
                    <xdr:row>17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36" name="Option Button 33">
              <controlPr defaultSize="0" autoFill="0" autoLine="0" autoPict="0">
                <anchor moveWithCells="1">
                  <from>
                    <xdr:col>3</xdr:col>
                    <xdr:colOff>276225</xdr:colOff>
                    <xdr:row>17</xdr:row>
                    <xdr:rowOff>0</xdr:rowOff>
                  </from>
                  <to>
                    <xdr:col>3</xdr:col>
                    <xdr:colOff>581025</xdr:colOff>
                    <xdr:row>17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37" name="Option Button 34">
              <controlPr defaultSize="0" autoFill="0" autoLine="0" autoPict="0">
                <anchor moveWithCells="1">
                  <from>
                    <xdr:col>4</xdr:col>
                    <xdr:colOff>152400</xdr:colOff>
                    <xdr:row>17</xdr:row>
                    <xdr:rowOff>0</xdr:rowOff>
                  </from>
                  <to>
                    <xdr:col>4</xdr:col>
                    <xdr:colOff>457200</xdr:colOff>
                    <xdr:row>17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32"/>
  <sheetViews>
    <sheetView showGridLines="0" tabSelected="1" workbookViewId="0">
      <selection activeCell="M5" sqref="M5"/>
    </sheetView>
  </sheetViews>
  <sheetFormatPr defaultRowHeight="15" x14ac:dyDescent="0.25"/>
  <cols>
    <col min="1" max="1" width="5.85546875" style="1" customWidth="1"/>
    <col min="2" max="2" width="4.7109375" style="1" customWidth="1"/>
    <col min="3" max="3" width="27.7109375" style="1" customWidth="1"/>
    <col min="4" max="4" width="11.7109375" style="1" customWidth="1"/>
    <col min="5" max="5" width="11.85546875" style="1" customWidth="1"/>
    <col min="6" max="6" width="8.42578125" style="1" customWidth="1"/>
    <col min="7" max="7" width="3" style="1" customWidth="1"/>
    <col min="8" max="8" width="24" style="1" customWidth="1"/>
    <col min="9" max="9" width="11.85546875" style="1" bestFit="1" customWidth="1"/>
    <col min="10" max="10" width="3" style="1" customWidth="1"/>
    <col min="11" max="11" width="13.140625" style="1" customWidth="1"/>
    <col min="12" max="12" width="13" style="1" customWidth="1"/>
    <col min="13" max="13" width="5.85546875" style="1" customWidth="1"/>
    <col min="14" max="16384" width="9.140625" style="1"/>
  </cols>
  <sheetData>
    <row r="1" spans="2:12" ht="19.5" customHeight="1" x14ac:dyDescent="0.25"/>
    <row r="2" spans="2:12" ht="18.75" x14ac:dyDescent="0.25">
      <c r="B2" s="20" t="s">
        <v>2</v>
      </c>
    </row>
    <row r="3" spans="2:12" x14ac:dyDescent="0.25">
      <c r="B3" s="91" t="s">
        <v>66</v>
      </c>
    </row>
    <row r="4" spans="2:12" ht="15.75" thickBot="1" x14ac:dyDescent="0.3">
      <c r="B4" s="129" t="s">
        <v>3</v>
      </c>
      <c r="C4" s="130" t="s">
        <v>4</v>
      </c>
      <c r="D4" s="131" t="s">
        <v>5</v>
      </c>
      <c r="E4" s="131"/>
      <c r="F4" s="129" t="s">
        <v>23</v>
      </c>
      <c r="H4" s="133" t="s">
        <v>58</v>
      </c>
      <c r="I4" s="133"/>
      <c r="K4" s="91" t="s">
        <v>57</v>
      </c>
    </row>
    <row r="5" spans="2:12" x14ac:dyDescent="0.25">
      <c r="B5" s="129"/>
      <c r="C5" s="130"/>
      <c r="D5" s="15" t="s">
        <v>6</v>
      </c>
      <c r="E5" s="15" t="s">
        <v>7</v>
      </c>
      <c r="F5" s="132"/>
      <c r="H5" s="2" t="s">
        <v>25</v>
      </c>
      <c r="I5" s="7">
        <f>SUMIF(F6:F20,TRUE,E6:E20)</f>
        <v>68725000</v>
      </c>
      <c r="K5" s="11" t="s">
        <v>6</v>
      </c>
      <c r="L5" s="92" t="s">
        <v>25</v>
      </c>
    </row>
    <row r="6" spans="2:12" x14ac:dyDescent="0.25">
      <c r="B6" s="16">
        <v>1</v>
      </c>
      <c r="C6" s="17" t="s">
        <v>8</v>
      </c>
      <c r="D6" s="16">
        <v>14350000</v>
      </c>
      <c r="E6" s="16">
        <v>15000000</v>
      </c>
      <c r="F6" s="18" t="b">
        <v>1</v>
      </c>
      <c r="H6" s="2" t="s">
        <v>26</v>
      </c>
      <c r="I6" s="14">
        <f>SUMIF(F6:F20,TRUE,D6:D20)</f>
        <v>64750000</v>
      </c>
      <c r="K6" s="3">
        <f>SUM(D$6:D6)</f>
        <v>14350000</v>
      </c>
      <c r="L6" s="90">
        <f>SUM(E$6:E6)</f>
        <v>15000000</v>
      </c>
    </row>
    <row r="7" spans="2:12" x14ac:dyDescent="0.25">
      <c r="B7" s="16">
        <v>2</v>
      </c>
      <c r="C7" s="17" t="s">
        <v>9</v>
      </c>
      <c r="D7" s="16">
        <v>11750000</v>
      </c>
      <c r="E7" s="16">
        <v>12500000</v>
      </c>
      <c r="F7" s="19" t="b">
        <v>0</v>
      </c>
      <c r="H7" s="13" t="s">
        <v>27</v>
      </c>
      <c r="I7" s="7">
        <f>I5-I6</f>
        <v>3975000</v>
      </c>
      <c r="K7" s="3">
        <f>SUM(D$6:D7)</f>
        <v>26100000</v>
      </c>
      <c r="L7" s="90">
        <f>SUM(E$6:E7)</f>
        <v>27500000</v>
      </c>
    </row>
    <row r="8" spans="2:12" x14ac:dyDescent="0.25">
      <c r="B8" s="16">
        <v>3</v>
      </c>
      <c r="C8" s="17" t="s">
        <v>10</v>
      </c>
      <c r="D8" s="16">
        <v>3150000</v>
      </c>
      <c r="E8" s="16">
        <v>3785000</v>
      </c>
      <c r="F8" s="19" t="b">
        <v>0</v>
      </c>
      <c r="K8" s="3">
        <f>SUM(D$6:D8)</f>
        <v>29250000</v>
      </c>
      <c r="L8" s="90">
        <f>SUM(E$6:E8)</f>
        <v>31285000</v>
      </c>
    </row>
    <row r="9" spans="2:12" x14ac:dyDescent="0.25">
      <c r="B9" s="16">
        <v>4</v>
      </c>
      <c r="C9" s="17" t="s">
        <v>11</v>
      </c>
      <c r="D9" s="16">
        <v>17650000</v>
      </c>
      <c r="E9" s="16">
        <v>18250000</v>
      </c>
      <c r="F9" s="19" t="b">
        <v>1</v>
      </c>
      <c r="H9" s="124" t="str">
        <f>"Nilai Penjualan "&amp;COUNTIF(F6:F20,TRUE)&amp;" unit barang (sepeda motor)  Rp "&amp;TEXT(I5,"#.###")&amp;", sedangkan Harga Pokok Penjualan (HPP) senilai Rp "&amp;TEXT(I6,"#.000")&amp;" sehingga Laba Kotor yang didapat sebesar "&amp;TEXT(I7,"Rp #.###")</f>
        <v>Nilai Penjualan 7 unit barang (sepeda motor)  Rp 68.725.000, sedangkan Harga Pokok Penjualan (HPP) senilai Rp 64.750.000 sehingga Laba Kotor yang didapat sebesar Rp 3.975.000</v>
      </c>
      <c r="I9" s="124"/>
      <c r="K9" s="3">
        <f>SUM(D$6:D9)</f>
        <v>46900000</v>
      </c>
      <c r="L9" s="90">
        <f>SUM(E$6:E9)</f>
        <v>49535000</v>
      </c>
    </row>
    <row r="10" spans="2:12" x14ac:dyDescent="0.25">
      <c r="B10" s="16">
        <v>5</v>
      </c>
      <c r="C10" s="17" t="s">
        <v>12</v>
      </c>
      <c r="D10" s="16">
        <v>4150000</v>
      </c>
      <c r="E10" s="16">
        <v>4350000</v>
      </c>
      <c r="F10" s="19" t="b">
        <v>1</v>
      </c>
      <c r="H10" s="124"/>
      <c r="I10" s="124"/>
      <c r="K10" s="3">
        <f>SUM(D$6:D10)</f>
        <v>51050000</v>
      </c>
      <c r="L10" s="90">
        <f>SUM(E$6:E10)</f>
        <v>53885000</v>
      </c>
    </row>
    <row r="11" spans="2:12" x14ac:dyDescent="0.25">
      <c r="B11" s="16">
        <v>6</v>
      </c>
      <c r="C11" s="17" t="s">
        <v>13</v>
      </c>
      <c r="D11" s="16">
        <v>26500000</v>
      </c>
      <c r="E11" s="16">
        <v>27850000</v>
      </c>
      <c r="F11" s="19" t="b">
        <v>0</v>
      </c>
      <c r="H11" s="124"/>
      <c r="I11" s="124"/>
      <c r="K11" s="3">
        <f>SUM(D$6:D11)</f>
        <v>77550000</v>
      </c>
      <c r="L11" s="90">
        <f>SUM(E$6:E11)</f>
        <v>81735000</v>
      </c>
    </row>
    <row r="12" spans="2:12" x14ac:dyDescent="0.25">
      <c r="B12" s="16">
        <v>7</v>
      </c>
      <c r="C12" s="17" t="s">
        <v>14</v>
      </c>
      <c r="D12" s="16">
        <v>7150000</v>
      </c>
      <c r="E12" s="16">
        <v>7950000</v>
      </c>
      <c r="F12" s="19" t="b">
        <v>1</v>
      </c>
      <c r="H12" s="124"/>
      <c r="I12" s="124"/>
      <c r="K12" s="3">
        <f>SUM(D$6:D12)</f>
        <v>84700000</v>
      </c>
      <c r="L12" s="90">
        <f>SUM(E$6:E12)</f>
        <v>89685000</v>
      </c>
    </row>
    <row r="13" spans="2:12" x14ac:dyDescent="0.25">
      <c r="B13" s="16">
        <v>8</v>
      </c>
      <c r="C13" s="17" t="s">
        <v>15</v>
      </c>
      <c r="D13" s="16">
        <v>5785000</v>
      </c>
      <c r="E13" s="16">
        <v>6125000</v>
      </c>
      <c r="F13" s="19" t="b">
        <v>0</v>
      </c>
      <c r="H13" s="124"/>
      <c r="I13" s="124"/>
      <c r="K13" s="3">
        <f>SUM(D$6:D13)</f>
        <v>90485000</v>
      </c>
      <c r="L13" s="90">
        <f>SUM(E$6:E13)</f>
        <v>95810000</v>
      </c>
    </row>
    <row r="14" spans="2:12" x14ac:dyDescent="0.25">
      <c r="B14" s="16">
        <v>9</v>
      </c>
      <c r="C14" s="17" t="s">
        <v>16</v>
      </c>
      <c r="D14" s="16">
        <v>4125000</v>
      </c>
      <c r="E14" s="16">
        <v>4575000</v>
      </c>
      <c r="F14" s="19" t="b">
        <v>1</v>
      </c>
      <c r="K14" s="3">
        <f>SUM(D$6:D14)</f>
        <v>94610000</v>
      </c>
      <c r="L14" s="90">
        <f>SUM(E$6:E14)</f>
        <v>100385000</v>
      </c>
    </row>
    <row r="15" spans="2:12" x14ac:dyDescent="0.25">
      <c r="B15" s="16">
        <v>10</v>
      </c>
      <c r="C15" s="17" t="s">
        <v>17</v>
      </c>
      <c r="D15" s="16">
        <v>13250000</v>
      </c>
      <c r="E15" s="16">
        <v>14250000</v>
      </c>
      <c r="F15" s="19" t="b">
        <v>0</v>
      </c>
      <c r="H15" s="91" t="s">
        <v>88</v>
      </c>
      <c r="K15" s="3">
        <f>SUM(D$6:D15)</f>
        <v>107860000</v>
      </c>
      <c r="L15" s="90">
        <f>SUM(E$6:E15)</f>
        <v>114635000</v>
      </c>
    </row>
    <row r="16" spans="2:12" x14ac:dyDescent="0.25">
      <c r="B16" s="16">
        <v>11</v>
      </c>
      <c r="C16" s="17" t="s">
        <v>18</v>
      </c>
      <c r="D16" s="16">
        <v>19150000</v>
      </c>
      <c r="E16" s="16">
        <v>19750000</v>
      </c>
      <c r="F16" s="19" t="b">
        <v>0</v>
      </c>
      <c r="H16" s="2" t="s">
        <v>37</v>
      </c>
      <c r="I16" s="7">
        <v>0</v>
      </c>
      <c r="K16" s="3">
        <f>SUM(D$6:D16)</f>
        <v>127010000</v>
      </c>
      <c r="L16" s="90">
        <f>SUM(E$6:E16)</f>
        <v>134385000</v>
      </c>
    </row>
    <row r="17" spans="2:12" x14ac:dyDescent="0.25">
      <c r="B17" s="16">
        <v>12</v>
      </c>
      <c r="C17" s="17" t="s">
        <v>19</v>
      </c>
      <c r="D17" s="16">
        <v>8150000</v>
      </c>
      <c r="E17" s="16">
        <v>8750000</v>
      </c>
      <c r="F17" s="19" t="b">
        <v>1</v>
      </c>
      <c r="H17" s="2" t="s">
        <v>89</v>
      </c>
      <c r="I17" s="14">
        <f>SUM(D6:D20)</f>
        <v>155535000</v>
      </c>
      <c r="K17" s="3">
        <f>SUM(D$6:D17)</f>
        <v>135160000</v>
      </c>
      <c r="L17" s="90">
        <f>SUM(E$6:E17)</f>
        <v>143135000</v>
      </c>
    </row>
    <row r="18" spans="2:12" x14ac:dyDescent="0.25">
      <c r="B18" s="16">
        <v>13</v>
      </c>
      <c r="C18" s="17" t="s">
        <v>20</v>
      </c>
      <c r="D18" s="16">
        <v>6050000</v>
      </c>
      <c r="E18" s="16">
        <v>6525000</v>
      </c>
      <c r="F18" s="19" t="b">
        <v>0</v>
      </c>
      <c r="H18" s="13" t="s">
        <v>90</v>
      </c>
      <c r="I18" s="7">
        <f>SUM(I16:I17)</f>
        <v>155535000</v>
      </c>
      <c r="K18" s="3">
        <f>SUM(D$6:D18)</f>
        <v>141210000</v>
      </c>
      <c r="L18" s="90">
        <f>SUM(E$6:E18)</f>
        <v>149660000</v>
      </c>
    </row>
    <row r="19" spans="2:12" x14ac:dyDescent="0.25">
      <c r="B19" s="16">
        <v>14</v>
      </c>
      <c r="C19" s="17" t="s">
        <v>21</v>
      </c>
      <c r="D19" s="16">
        <v>9175000</v>
      </c>
      <c r="E19" s="16">
        <v>9850000</v>
      </c>
      <c r="F19" s="19" t="b">
        <v>1</v>
      </c>
      <c r="H19" s="2" t="s">
        <v>39</v>
      </c>
      <c r="I19" s="7">
        <f>SUMIF(F6:F20,FALSE,D6:D20)</f>
        <v>90785000</v>
      </c>
      <c r="K19" s="3">
        <f>SUM(D$6:D19)</f>
        <v>150385000</v>
      </c>
      <c r="L19" s="90">
        <f>SUM(E$6:E19)</f>
        <v>159510000</v>
      </c>
    </row>
    <row r="20" spans="2:12" ht="15.75" thickBot="1" x14ac:dyDescent="0.3">
      <c r="B20" s="16">
        <v>15</v>
      </c>
      <c r="C20" s="17" t="s">
        <v>22</v>
      </c>
      <c r="D20" s="16">
        <v>5150000</v>
      </c>
      <c r="E20" s="16">
        <v>5750000</v>
      </c>
      <c r="F20" s="19" t="b">
        <v>0</v>
      </c>
      <c r="H20" s="13" t="s">
        <v>91</v>
      </c>
      <c r="I20" s="33">
        <f>I18-I19</f>
        <v>64750000</v>
      </c>
      <c r="K20" s="3">
        <f>SUM(D$6:D20)</f>
        <v>155535000</v>
      </c>
      <c r="L20" s="90">
        <f>SUM(E$6:E20)</f>
        <v>165260000</v>
      </c>
    </row>
    <row r="21" spans="2:12" ht="19.5" customHeight="1" thickTop="1" x14ac:dyDescent="0.25"/>
    <row r="22" spans="2:12" x14ac:dyDescent="0.25">
      <c r="B22" s="91" t="s">
        <v>59</v>
      </c>
    </row>
    <row r="23" spans="2:12" x14ac:dyDescent="0.25">
      <c r="B23" s="4" t="s">
        <v>61</v>
      </c>
      <c r="C23" s="127" t="s">
        <v>60</v>
      </c>
      <c r="D23" s="128"/>
      <c r="E23" s="128"/>
      <c r="F23" s="128"/>
      <c r="G23" s="128"/>
      <c r="H23" s="128"/>
      <c r="I23" s="128"/>
    </row>
    <row r="24" spans="2:12" x14ac:dyDescent="0.25">
      <c r="B24" s="10" t="s">
        <v>62</v>
      </c>
      <c r="C24" s="6" t="str">
        <f ca="1">_xlfn.FORMULATEXT(I5)</f>
        <v>=SUMIF(F6:F20;TRUE;E6:E20)</v>
      </c>
      <c r="D24" s="94"/>
      <c r="E24" s="94"/>
      <c r="F24" s="94"/>
      <c r="G24" s="94"/>
      <c r="H24" s="94"/>
      <c r="I24" s="94"/>
    </row>
    <row r="25" spans="2:12" x14ac:dyDescent="0.25">
      <c r="B25" s="10" t="s">
        <v>63</v>
      </c>
      <c r="C25" s="6" t="str">
        <f t="shared" ref="C25:C26" ca="1" si="0">_xlfn.FORMULATEXT(I6)</f>
        <v>=SUMIF(F6:F20;TRUE;D6:D20)</v>
      </c>
      <c r="D25" s="94"/>
      <c r="E25" s="94"/>
      <c r="F25" s="94"/>
      <c r="G25" s="94"/>
      <c r="H25" s="94"/>
      <c r="I25" s="94"/>
    </row>
    <row r="26" spans="2:12" x14ac:dyDescent="0.25">
      <c r="B26" s="10" t="s">
        <v>64</v>
      </c>
      <c r="C26" s="6" t="str">
        <f t="shared" ca="1" si="0"/>
        <v>=I5-I6</v>
      </c>
      <c r="D26" s="94"/>
      <c r="E26" s="94"/>
      <c r="F26" s="94"/>
      <c r="G26" s="94"/>
      <c r="H26" s="94"/>
      <c r="I26" s="94"/>
    </row>
    <row r="27" spans="2:12" ht="45" customHeight="1" x14ac:dyDescent="0.25">
      <c r="B27" s="10" t="s">
        <v>65</v>
      </c>
      <c r="C27" s="125" t="str">
        <f ca="1">_xlfn.FORMULATEXT(H9)</f>
        <v>="Nilai Penjualan "&amp;COUNTIF(F6:F20;TRUE)&amp;" unit barang (sepeda motor)  Rp "&amp;TEXT(I5;"#.###")&amp;", sedangkan Harga Pokok Penjualan (HPP) senilai Rp "&amp;TEXT(I6;"#.000")&amp;" sehingga Laba Kotor yang didapat sebesar "&amp;TEXT(I7;"Rp #.###")</v>
      </c>
      <c r="D27" s="126"/>
      <c r="E27" s="126"/>
      <c r="F27" s="126"/>
      <c r="G27" s="126"/>
      <c r="H27" s="126"/>
      <c r="I27" s="126"/>
    </row>
    <row r="28" spans="2:12" ht="15" customHeight="1" x14ac:dyDescent="0.25">
      <c r="B28" s="10" t="s">
        <v>92</v>
      </c>
      <c r="C28" s="6" t="str">
        <f ca="1">_xlfn.FORMULATEXT(I17)</f>
        <v>=SUM(D6:D20)</v>
      </c>
      <c r="D28" s="5"/>
      <c r="E28" s="5"/>
      <c r="F28" s="5"/>
      <c r="G28" s="5"/>
      <c r="H28" s="5"/>
      <c r="I28" s="5"/>
    </row>
    <row r="29" spans="2:12" x14ac:dyDescent="0.25">
      <c r="B29" s="10" t="s">
        <v>93</v>
      </c>
      <c r="C29" s="6" t="str">
        <f t="shared" ref="C29:C31" ca="1" si="1">_xlfn.FORMULATEXT(I18)</f>
        <v>=SUM(I16:I17)</v>
      </c>
      <c r="D29" s="5"/>
      <c r="E29" s="5"/>
      <c r="F29" s="5"/>
      <c r="G29" s="5"/>
      <c r="H29" s="5"/>
      <c r="I29" s="5"/>
    </row>
    <row r="30" spans="2:12" x14ac:dyDescent="0.25">
      <c r="B30" s="10" t="s">
        <v>94</v>
      </c>
      <c r="C30" s="6" t="str">
        <f t="shared" ca="1" si="1"/>
        <v>=SUMIF(F6:F20;FALSE;D6:D20)</v>
      </c>
      <c r="D30" s="5"/>
      <c r="E30" s="5"/>
      <c r="F30" s="5"/>
      <c r="G30" s="5"/>
      <c r="H30" s="5"/>
      <c r="I30" s="5"/>
    </row>
    <row r="31" spans="2:12" x14ac:dyDescent="0.25">
      <c r="B31" s="10" t="s">
        <v>95</v>
      </c>
      <c r="C31" s="6" t="str">
        <f t="shared" ca="1" si="1"/>
        <v>=I18-I19</v>
      </c>
      <c r="D31" s="5"/>
      <c r="E31" s="5"/>
      <c r="F31" s="5"/>
      <c r="G31" s="5"/>
      <c r="H31" s="5"/>
      <c r="I31" s="5"/>
    </row>
    <row r="32" spans="2:12" ht="19.5" customHeight="1" x14ac:dyDescent="0.25"/>
  </sheetData>
  <mergeCells count="8">
    <mergeCell ref="H9:I13"/>
    <mergeCell ref="C27:I27"/>
    <mergeCell ref="C23:I23"/>
    <mergeCell ref="B4:B5"/>
    <mergeCell ref="C4:C5"/>
    <mergeCell ref="D4:E4"/>
    <mergeCell ref="F4:F5"/>
    <mergeCell ref="H4:I4"/>
  </mergeCells>
  <pageMargins left="0.7" right="0.7" top="0.75" bottom="0.75" header="0.3" footer="0.3"/>
  <pageSetup paperSize="9" orientation="portrait" horizontalDpi="0" verticalDpi="0" r:id="rId1"/>
  <ignoredErrors>
    <ignoredError sqref="K7:K19 L7:L19" formulaRange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5</xdr:col>
                    <xdr:colOff>161925</xdr:colOff>
                    <xdr:row>4</xdr:row>
                    <xdr:rowOff>171450</xdr:rowOff>
                  </from>
                  <to>
                    <xdr:col>5</xdr:col>
                    <xdr:colOff>466725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5</xdr:col>
                    <xdr:colOff>161925</xdr:colOff>
                    <xdr:row>5</xdr:row>
                    <xdr:rowOff>171450</xdr:rowOff>
                  </from>
                  <to>
                    <xdr:col>5</xdr:col>
                    <xdr:colOff>466725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5</xdr:col>
                    <xdr:colOff>161925</xdr:colOff>
                    <xdr:row>6</xdr:row>
                    <xdr:rowOff>171450</xdr:rowOff>
                  </from>
                  <to>
                    <xdr:col>5</xdr:col>
                    <xdr:colOff>466725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5</xdr:col>
                    <xdr:colOff>161925</xdr:colOff>
                    <xdr:row>7</xdr:row>
                    <xdr:rowOff>171450</xdr:rowOff>
                  </from>
                  <to>
                    <xdr:col>5</xdr:col>
                    <xdr:colOff>466725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8" name="Check Box 7">
              <controlPr defaultSize="0" autoFill="0" autoLine="0" autoPict="0">
                <anchor moveWithCells="1">
                  <from>
                    <xdr:col>5</xdr:col>
                    <xdr:colOff>161925</xdr:colOff>
                    <xdr:row>8</xdr:row>
                    <xdr:rowOff>171450</xdr:rowOff>
                  </from>
                  <to>
                    <xdr:col>5</xdr:col>
                    <xdr:colOff>466725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9" name="Check Box 9">
              <controlPr defaultSize="0" autoFill="0" autoLine="0" autoPict="0">
                <anchor moveWithCells="1">
                  <from>
                    <xdr:col>5</xdr:col>
                    <xdr:colOff>161925</xdr:colOff>
                    <xdr:row>9</xdr:row>
                    <xdr:rowOff>161925</xdr:rowOff>
                  </from>
                  <to>
                    <xdr:col>5</xdr:col>
                    <xdr:colOff>466725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0" name="Check Box 10">
              <controlPr defaultSize="0" autoFill="0" autoLine="0" autoPict="0">
                <anchor moveWithCells="1">
                  <from>
                    <xdr:col>5</xdr:col>
                    <xdr:colOff>161925</xdr:colOff>
                    <xdr:row>10</xdr:row>
                    <xdr:rowOff>171450</xdr:rowOff>
                  </from>
                  <to>
                    <xdr:col>5</xdr:col>
                    <xdr:colOff>466725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1" name="Check Box 11">
              <controlPr defaultSize="0" autoFill="0" autoLine="0" autoPict="0">
                <anchor moveWithCells="1">
                  <from>
                    <xdr:col>5</xdr:col>
                    <xdr:colOff>161925</xdr:colOff>
                    <xdr:row>11</xdr:row>
                    <xdr:rowOff>171450</xdr:rowOff>
                  </from>
                  <to>
                    <xdr:col>5</xdr:col>
                    <xdr:colOff>466725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2" name="Check Box 12">
              <controlPr defaultSize="0" autoFill="0" autoLine="0" autoPict="0">
                <anchor moveWithCells="1">
                  <from>
                    <xdr:col>5</xdr:col>
                    <xdr:colOff>161925</xdr:colOff>
                    <xdr:row>12</xdr:row>
                    <xdr:rowOff>171450</xdr:rowOff>
                  </from>
                  <to>
                    <xdr:col>5</xdr:col>
                    <xdr:colOff>466725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3" name="Check Box 14">
              <controlPr defaultSize="0" autoFill="0" autoLine="0" autoPict="0">
                <anchor moveWithCells="1">
                  <from>
                    <xdr:col>5</xdr:col>
                    <xdr:colOff>161925</xdr:colOff>
                    <xdr:row>13</xdr:row>
                    <xdr:rowOff>171450</xdr:rowOff>
                  </from>
                  <to>
                    <xdr:col>5</xdr:col>
                    <xdr:colOff>466725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4" name="Check Box 15">
              <controlPr defaultSize="0" autoFill="0" autoLine="0" autoPict="0">
                <anchor moveWithCells="1">
                  <from>
                    <xdr:col>5</xdr:col>
                    <xdr:colOff>161925</xdr:colOff>
                    <xdr:row>14</xdr:row>
                    <xdr:rowOff>171450</xdr:rowOff>
                  </from>
                  <to>
                    <xdr:col>5</xdr:col>
                    <xdr:colOff>466725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5" name="Check Box 16">
              <controlPr defaultSize="0" autoFill="0" autoLine="0" autoPict="0">
                <anchor moveWithCells="1">
                  <from>
                    <xdr:col>5</xdr:col>
                    <xdr:colOff>161925</xdr:colOff>
                    <xdr:row>15</xdr:row>
                    <xdr:rowOff>171450</xdr:rowOff>
                  </from>
                  <to>
                    <xdr:col>5</xdr:col>
                    <xdr:colOff>466725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6" name="Check Box 17">
              <controlPr defaultSize="0" autoFill="0" autoLine="0" autoPict="0">
                <anchor moveWithCells="1">
                  <from>
                    <xdr:col>5</xdr:col>
                    <xdr:colOff>161925</xdr:colOff>
                    <xdr:row>16</xdr:row>
                    <xdr:rowOff>171450</xdr:rowOff>
                  </from>
                  <to>
                    <xdr:col>5</xdr:col>
                    <xdr:colOff>466725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7" name="Check Box 18">
              <controlPr defaultSize="0" autoFill="0" autoLine="0" autoPict="0">
                <anchor moveWithCells="1">
                  <from>
                    <xdr:col>5</xdr:col>
                    <xdr:colOff>161925</xdr:colOff>
                    <xdr:row>17</xdr:row>
                    <xdr:rowOff>161925</xdr:rowOff>
                  </from>
                  <to>
                    <xdr:col>5</xdr:col>
                    <xdr:colOff>466725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8" name="Check Box 19">
              <controlPr defaultSize="0" autoFill="0" autoLine="0" autoPict="0">
                <anchor moveWithCells="1">
                  <from>
                    <xdr:col>5</xdr:col>
                    <xdr:colOff>161925</xdr:colOff>
                    <xdr:row>18</xdr:row>
                    <xdr:rowOff>161925</xdr:rowOff>
                  </from>
                  <to>
                    <xdr:col>5</xdr:col>
                    <xdr:colOff>466725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KASUS4!FIFO</vt:lpstr>
      <vt:lpstr>KASUS7!FIFO</vt:lpstr>
      <vt:lpstr>KASUS5!LIFO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2018-01-11T22:17:22Z</dcterms:created>
  <dcterms:modified xsi:type="dcterms:W3CDTF">2018-04-16T23:00:31Z</dcterms:modified>
</cp:coreProperties>
</file>